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13.xml" ContentType="application/vnd.openxmlformats-officedocument.spreadsheetml.worksheet+xml"/>
  <Override PartName="/xl/worksheets/sheet42.xml" ContentType="application/vnd.openxmlformats-officedocument.spreadsheetml.worksheet+xml"/>
  <Override PartName="/xl/styles.xml" ContentType="application/vnd.openxmlformats-officedocument.spreadsheetml.styles+xml"/>
  <Override PartName="/xl/drawings/drawing6.xml" ContentType="application/vnd.openxmlformats-officedocument.drawing+xml"/>
  <Override PartName="/customXml/itemProps1.xml" ContentType="application/vnd.openxmlformats-officedocument.customXmlProperties+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17.xml" ContentType="application/vnd.openxmlformats-officedocument.drawing+xml"/>
  <Override PartName="/xl/drawings/drawing28.xml" ContentType="application/vnd.openxmlformats-officedocument.drawing+xml"/>
  <Override PartName="/xl/ctrlProps/ctrlProp27.xml" ContentType="application/vnd.ms-excel.controlproperties+xml"/>
  <Default Extension="xml" ContentType="application/xml"/>
  <Override PartName="/xl/drawings/drawing2.xml" ContentType="application/vnd.openxmlformats-officedocument.drawing+xml"/>
  <Override PartName="/xl/drawings/drawing35.xml" ContentType="application/vnd.openxmlformats-officedocument.drawing+xml"/>
  <Override PartName="/xl/ctrlProps/ctrlProp16.xml" ContentType="application/vnd.ms-excel.controlproperties+xml"/>
  <Override PartName="/xl/worksheets/sheet3.xml" ContentType="application/vnd.openxmlformats-officedocument.spreadsheetml.worksheet+xml"/>
  <Override PartName="/xl/drawings/drawing13.xml" ContentType="application/vnd.openxmlformats-officedocument.drawing+xml"/>
  <Override PartName="/xl/drawings/drawing24.xml" ContentType="application/vnd.openxmlformats-officedocument.drawing+xml"/>
  <Override PartName="/xl/ctrlProps/ctrlProp23.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Override PartName="/xl/drawings/drawing11.xml" ContentType="application/vnd.openxmlformats-officedocument.drawing+xml"/>
  <Override PartName="/xl/drawings/drawing20.xml" ContentType="application/vnd.openxmlformats-officedocument.drawing+xml"/>
  <Override PartName="/xl/drawings/drawing31.xml" ContentType="application/vnd.openxmlformats-officedocument.drawing+xml"/>
  <Override PartName="/xl/ctrlProps/ctrlProp30.xml" ContentType="application/vnd.ms-excel.controlproperties+xml"/>
  <Override PartName="/xl/ctrlProps/ctrlProp21.xml" ContentType="application/vnd.ms-excel.controlproperties+xml"/>
  <Override PartName="/xl/ctrlProps/ctrlProp12.xml" ContentType="application/vnd.ms-excel.controlproperties+xml"/>
  <Override PartName="/xl/ctrlProps/ctrlProp6.xml" ContentType="application/vnd.ms-excel.controlproperties+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ctrlProps/ctrlProp4.xml" ContentType="application/vnd.ms-excel.controlproperties+xml"/>
  <Override PartName="/xl/ctrlProps/ctrlProp10.xml" ContentType="application/vnd.ms-excel.controlproperties+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45.xml" ContentType="application/vnd.openxmlformats-officedocument.spreadsheetml.worksheet+xml"/>
  <Override PartName="/xl/ctrlProps/ctrlProp2.xml" ContentType="application/vnd.ms-excel.control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drawings/drawing7.xml" ContentType="application/vnd.openxmlformats-officedocument.drawing+xml"/>
  <Override PartName="/xl/drawings/drawing29.xml" ContentType="application/vnd.openxmlformats-officedocument.drawing+xml"/>
  <Override PartName="/xl/ctrlProps/ctrlProp28.xml" ContentType="application/vnd.ms-excel.controlproperties+xml"/>
  <Override PartName="/xl/ctrlProps/ctrlProp19.xml" ContentType="application/vnd.ms-excel.controlproperti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ctrlProps/ctrlProp17.xml" ContentType="application/vnd.ms-excel.controlproperties+xml"/>
  <Override PartName="/xl/ctrlProps/ctrlProp26.xml" ContentType="application/vnd.ms-excel.controlproperti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xl/ctrlProps/ctrlProp9.xml" ContentType="application/vnd.ms-excel.controlproperties+xml"/>
  <Override PartName="/xl/ctrlProps/ctrlProp24.xml" ContentType="application/vnd.ms-excel.controlproperties+xml"/>
  <Override PartName="/xl/ctrlProps/ctrlProp15.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drawings/drawing32.xml" ContentType="application/vnd.openxmlformats-officedocument.drawing+xml"/>
  <Override PartName="/xl/ctrlProps/ctrlProp22.xml" ContentType="application/vnd.ms-excel.controlproperties+xml"/>
  <Override PartName="/xl/ctrlProps/ctrlProp13.xml" ContentType="application/vnd.ms-excel.controlproperties+xml"/>
  <Override PartName="/xl/ctrlProps/ctrlProp7.xml" ContentType="application/vnd.ms-excel.controlproperties+xml"/>
  <Default Extension="vml" ContentType="application/vnd.openxmlformats-officedocument.vmlDrawing"/>
  <Override PartName="/xl/drawings/drawing12.xml" ContentType="application/vnd.openxmlformats-officedocument.drawing+xml"/>
  <Override PartName="/xl/drawings/drawing21.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xl/ctrlProps/ctrlProp20.xml" ContentType="application/vnd.ms-excel.controlproperties+xml"/>
  <Override PartName="/xl/ctrlProps/ctrlProp11.xml" ContentType="application/vnd.ms-excel.controlproperties+xml"/>
  <Override PartName="/xl/ctrlProps/ctrlProp5.xml" ContentType="application/vnd.ms-excel.controlproperties+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drawings/drawing10.xml" ContentType="application/vnd.openxmlformats-officedocument.drawing+xml"/>
  <Override PartName="/xl/ctrlProps/ctrlProp3.xml" ContentType="application/vnd.ms-excel.controlproperties+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ctrlProps/ctrlProp1.xml" ContentType="application/vnd.ms-excel.controlproperties+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drawings/drawing19.xml" ContentType="application/vnd.openxmlformats-officedocument.drawing+xml"/>
  <Override PartName="/xl/ctrlProps/ctrlProp29.xml" ContentType="application/vnd.ms-excel.controlproperties+xml"/>
  <Override PartName="/xl/worksheets/sheet11.xml" ContentType="application/vnd.openxmlformats-officedocument.spreadsheetml.worksheet+xml"/>
  <Override PartName="/xl/worksheets/sheet40.xml" ContentType="application/vnd.openxmlformats-officedocument.spreadsheetml.worksheet+xml"/>
  <Override PartName="/xl/drawings/drawing4.xml" ContentType="application/vnd.openxmlformats-officedocument.drawing+xml"/>
  <Override PartName="/xl/ctrlProps/ctrlProp18.xml" ContentType="application/vnd.ms-excel.controlproperties+xml"/>
  <Default Extension="rels" ContentType="application/vnd.openxmlformats-package.relationships+xml"/>
  <Override PartName="/xl/worksheets/sheet5.xml" ContentType="application/vnd.openxmlformats-officedocument.spreadsheetml.worksheet+xml"/>
  <Override PartName="/xl/drawings/drawing15.xml" ContentType="application/vnd.openxmlformats-officedocument.drawing+xml"/>
  <Override PartName="/xl/drawings/drawing26.xml" ContentType="application/vnd.openxmlformats-officedocument.drawing+xml"/>
  <Override PartName="/xl/ctrlProps/ctrlProp25.xml" ContentType="application/vnd.ms-excel.controlproperties+xml"/>
  <Override PartName="/xl/drawings/drawing22.xml" ContentType="application/vnd.openxmlformats-officedocument.drawing+xml"/>
  <Override PartName="/xl/drawings/drawing33.xml" ContentType="application/vnd.openxmlformats-officedocument.drawing+xml"/>
  <Override PartName="/xl/ctrlProps/ctrlProp14.xml" ContentType="application/vnd.ms-excel.controlproperties+xml"/>
  <Override PartName="/xl/ctrlProps/ctrlProp8.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410" yWindow="-60" windowWidth="17020" windowHeight="10720" firstSheet="1" activeTab="1"/>
  </bookViews>
  <sheets>
    <sheet name="TABLE OF CONTENTS" sheetId="20" r:id="rId1"/>
    <sheet name="INSTRUCTIONS" sheetId="3" r:id="rId2"/>
    <sheet name="REPORTING REQUIREMENTS" sheetId="2" r:id="rId3"/>
    <sheet name="SUBGRANT INFORMATION" sheetId="1" r:id="rId4"/>
    <sheet name="AGENCY CERTIFICATION" sheetId="99" r:id="rId5"/>
    <sheet name="APPROVED BUDGETS" sheetId="42" r:id="rId6"/>
    <sheet name="INVOICE 1" sheetId="104" r:id="rId7"/>
    <sheet name="INVOICE 2" sheetId="111" r:id="rId8"/>
    <sheet name="INVOICE 3" sheetId="112" r:id="rId9"/>
    <sheet name="INVOICE 4" sheetId="113" r:id="rId10"/>
    <sheet name="INVOICE 5" sheetId="114" r:id="rId11"/>
    <sheet name="INVOICE 6" sheetId="115" r:id="rId12"/>
    <sheet name="INVOICE 7" sheetId="116" r:id="rId13"/>
    <sheet name="INVOICE 8" sheetId="117" r:id="rId14"/>
    <sheet name="INVOICE 9" sheetId="126" r:id="rId15"/>
    <sheet name="INVOICE 10" sheetId="127" r:id="rId16"/>
    <sheet name="INVOICE 11" sheetId="128" r:id="rId17"/>
    <sheet name="INVOICE 12" sheetId="129" r:id="rId18"/>
    <sheet name="INVOICE 13" sheetId="130" r:id="rId19"/>
    <sheet name="INVOICE 14" sheetId="131" r:id="rId20"/>
    <sheet name="INVOICE 15" sheetId="132" r:id="rId21"/>
    <sheet name="INVOICE 16" sheetId="133" r:id="rId22"/>
    <sheet name="INVOICE 17" sheetId="134" r:id="rId23"/>
    <sheet name="INVOICE 18" sheetId="135" r:id="rId24"/>
    <sheet name="INVOICE 19" sheetId="136" r:id="rId25"/>
    <sheet name="INVOICE 20" sheetId="137" r:id="rId26"/>
    <sheet name="INVOICE 21" sheetId="138" r:id="rId27"/>
    <sheet name="INVOICE 22" sheetId="139" r:id="rId28"/>
    <sheet name="INVOICE 23" sheetId="140" r:id="rId29"/>
    <sheet name="INVOICE 24" sheetId="141" r:id="rId30"/>
    <sheet name="INVOICE 25" sheetId="142" r:id="rId31"/>
    <sheet name="INVOICE 26" sheetId="143" r:id="rId32"/>
    <sheet name="INVOICE 27" sheetId="144" r:id="rId33"/>
    <sheet name="INVOICE 28" sheetId="145" r:id="rId34"/>
    <sheet name="INVOICE 29" sheetId="146" r:id="rId35"/>
    <sheet name="INVOICE 30" sheetId="147" r:id="rId36"/>
    <sheet name="INVOICE 31" sheetId="148" state="hidden" r:id="rId37"/>
    <sheet name="REIMBURSEMENT SUMMARY PAGE" sheetId="21" r:id="rId38"/>
    <sheet name="YEAR END FINANCIAL REPORT" sheetId="32" r:id="rId39"/>
    <sheet name="BUDGET REVISION WORKSHEET" sheetId="24" r:id="rId40"/>
    <sheet name="BUDGET REVISION NARRATIVE" sheetId="17" r:id="rId41"/>
    <sheet name="VOCA QPR REPORTS" sheetId="29" state="hidden" r:id="rId42"/>
    <sheet name="VOCA QPR_YTD" sheetId="31" state="hidden" r:id="rId43"/>
    <sheet name="ANNL VOCA NARRATIVE" sheetId="98" state="hidden" r:id="rId44"/>
    <sheet name="VOLUNTEER SUMMARY PAGE " sheetId="150" r:id="rId45"/>
  </sheets>
  <definedNames>
    <definedName name="_xlnm._FilterDatabase" localSheetId="6" hidden="1">'INVOICE 1'!$A$12:$F$33</definedName>
    <definedName name="_xlnm._FilterDatabase" localSheetId="15" hidden="1">'INVOICE 10'!$A$12:$F$33</definedName>
    <definedName name="_xlnm._FilterDatabase" localSheetId="16" hidden="1">'INVOICE 11'!$A$12:$F$33</definedName>
    <definedName name="_xlnm._FilterDatabase" localSheetId="17" hidden="1">'INVOICE 12'!$A$12:$F$33</definedName>
    <definedName name="_xlnm._FilterDatabase" localSheetId="18" hidden="1">'INVOICE 13'!$A$12:$F$33</definedName>
    <definedName name="_xlnm._FilterDatabase" localSheetId="19" hidden="1">'INVOICE 14'!$A$12:$F$33</definedName>
    <definedName name="_xlnm._FilterDatabase" localSheetId="20" hidden="1">'INVOICE 15'!$A$12:$F$33</definedName>
    <definedName name="_xlnm._FilterDatabase" localSheetId="21" hidden="1">'INVOICE 16'!$A$12:$F$33</definedName>
    <definedName name="_xlnm._FilterDatabase" localSheetId="22" hidden="1">'INVOICE 17'!$A$12:$F$33</definedName>
    <definedName name="_xlnm._FilterDatabase" localSheetId="23" hidden="1">'INVOICE 18'!$A$12:$F$33</definedName>
    <definedName name="_xlnm._FilterDatabase" localSheetId="24" hidden="1">'INVOICE 19'!$A$12:$F$33</definedName>
    <definedName name="_xlnm._FilterDatabase" localSheetId="7" hidden="1">'INVOICE 2'!$A$12:$F$33</definedName>
    <definedName name="_xlnm._FilterDatabase" localSheetId="25" hidden="1">'INVOICE 20'!$A$12:$F$33</definedName>
    <definedName name="_xlnm._FilterDatabase" localSheetId="26" hidden="1">'INVOICE 21'!$A$12:$F$33</definedName>
    <definedName name="_xlnm._FilterDatabase" localSheetId="27" hidden="1">'INVOICE 22'!$A$12:$F$33</definedName>
    <definedName name="_xlnm._FilterDatabase" localSheetId="28" hidden="1">'INVOICE 23'!$A$12:$F$33</definedName>
    <definedName name="_xlnm._FilterDatabase" localSheetId="29" hidden="1">'INVOICE 24'!$A$12:$F$33</definedName>
    <definedName name="_xlnm._FilterDatabase" localSheetId="30" hidden="1">'INVOICE 25'!$A$12:$F$33</definedName>
    <definedName name="_xlnm._FilterDatabase" localSheetId="31" hidden="1">'INVOICE 26'!$A$12:$F$33</definedName>
    <definedName name="_xlnm._FilterDatabase" localSheetId="32" hidden="1">'INVOICE 27'!$A$12:$F$33</definedName>
    <definedName name="_xlnm._FilterDatabase" localSheetId="33" hidden="1">'INVOICE 28'!$A$12:$F$33</definedName>
    <definedName name="_xlnm._FilterDatabase" localSheetId="34" hidden="1">'INVOICE 29'!$A$12:$F$33</definedName>
    <definedName name="_xlnm._FilterDatabase" localSheetId="8" hidden="1">'INVOICE 3'!$A$12:$F$33</definedName>
    <definedName name="_xlnm._FilterDatabase" localSheetId="35" hidden="1">'INVOICE 30'!$A$12:$F$33</definedName>
    <definedName name="_xlnm._FilterDatabase" localSheetId="36" hidden="1">'INVOICE 31'!$A$12:$F$33</definedName>
    <definedName name="_xlnm._FilterDatabase" localSheetId="9" hidden="1">'INVOICE 4'!$A$12:$F$33</definedName>
    <definedName name="_xlnm._FilterDatabase" localSheetId="10" hidden="1">'INVOICE 5'!$A$12:$F$33</definedName>
    <definedName name="_xlnm._FilterDatabase" localSheetId="11" hidden="1">'INVOICE 6'!$A$12:$F$33</definedName>
    <definedName name="_xlnm._FilterDatabase" localSheetId="12" hidden="1">'INVOICE 7'!$A$12:$F$33</definedName>
    <definedName name="_xlnm._FilterDatabase" localSheetId="13" hidden="1">'INVOICE 8'!$A$12:$F$33</definedName>
    <definedName name="_xlnm._FilterDatabase" localSheetId="14" hidden="1">'INVOICE 9'!$A$12:$F$33</definedName>
    <definedName name="_xlnm._FilterDatabase" localSheetId="38" hidden="1">'YEAR END FINANCIAL REPORT'!$A$12:$D$33</definedName>
    <definedName name="_xlnm.Print_Area" localSheetId="4">'AGENCY CERTIFICATION'!$A$1:$F$21</definedName>
    <definedName name="_xlnm.Print_Area" localSheetId="43">'ANNL VOCA NARRATIVE'!$A$1:$I$31</definedName>
    <definedName name="_xlnm.Print_Area" localSheetId="40">'BUDGET REVISION NARRATIVE'!$A$1:$G$120</definedName>
    <definedName name="_xlnm.Print_Area" localSheetId="39">'BUDGET REVISION WORKSHEET'!$A$1:$L$114</definedName>
    <definedName name="_xlnm.Print_Area" localSheetId="1">INSTRUCTIONS!$A$1:$T$66</definedName>
    <definedName name="_xlnm.Print_Area" localSheetId="6">'INVOICE 1'!$A$1:$O$55</definedName>
    <definedName name="_xlnm.Print_Area" localSheetId="15">'INVOICE 10'!$A$1:$O$44</definedName>
    <definedName name="_xlnm.Print_Area" localSheetId="16">'INVOICE 11'!$A$1:$O$44</definedName>
    <definedName name="_xlnm.Print_Area" localSheetId="17">'INVOICE 12'!$A$1:$O$44</definedName>
    <definedName name="_xlnm.Print_Area" localSheetId="18">'INVOICE 13'!$A$1:$O$44</definedName>
    <definedName name="_xlnm.Print_Area" localSheetId="19">'INVOICE 14'!$A$1:$O$44</definedName>
    <definedName name="_xlnm.Print_Area" localSheetId="20">'INVOICE 15'!$A$1:$O$44</definedName>
    <definedName name="_xlnm.Print_Area" localSheetId="21">'INVOICE 16'!$A$1:$O$44</definedName>
    <definedName name="_xlnm.Print_Area" localSheetId="22">'INVOICE 17'!$A$1:$O$44</definedName>
    <definedName name="_xlnm.Print_Area" localSheetId="23">'INVOICE 18'!$A$1:$O$44</definedName>
    <definedName name="_xlnm.Print_Area" localSheetId="24">'INVOICE 19'!$A$1:$O$44</definedName>
    <definedName name="_xlnm.Print_Area" localSheetId="7">'INVOICE 2'!$A$1:$O$44</definedName>
    <definedName name="_xlnm.Print_Area" localSheetId="25">'INVOICE 20'!$A$1:$O$44</definedName>
    <definedName name="_xlnm.Print_Area" localSheetId="26">'INVOICE 21'!$A$1:$O$44</definedName>
    <definedName name="_xlnm.Print_Area" localSheetId="27">'INVOICE 22'!$A$1:$O$44</definedName>
    <definedName name="_xlnm.Print_Area" localSheetId="28">'INVOICE 23'!$A$1:$O$44</definedName>
    <definedName name="_xlnm.Print_Area" localSheetId="29">'INVOICE 24'!$A$1:$O$44</definedName>
    <definedName name="_xlnm.Print_Area" localSheetId="30">'INVOICE 25'!$A$1:$O$44</definedName>
    <definedName name="_xlnm.Print_Area" localSheetId="31">'INVOICE 26'!$A$1:$O$44</definedName>
    <definedName name="_xlnm.Print_Area" localSheetId="32">'INVOICE 27'!$A$1:$O$44</definedName>
    <definedName name="_xlnm.Print_Area" localSheetId="33">'INVOICE 28'!$A$1:$O$44</definedName>
    <definedName name="_xlnm.Print_Area" localSheetId="34">'INVOICE 29'!$A$1:$O$44</definedName>
    <definedName name="_xlnm.Print_Area" localSheetId="8">'INVOICE 3'!$A$1:$O$44</definedName>
    <definedName name="_xlnm.Print_Area" localSheetId="35">'INVOICE 30'!$A$1:$O$44</definedName>
    <definedName name="_xlnm.Print_Area" localSheetId="36">'INVOICE 31'!$A$1:$O$44</definedName>
    <definedName name="_xlnm.Print_Area" localSheetId="9">'INVOICE 4'!$A$1:$O$44</definedName>
    <definedName name="_xlnm.Print_Area" localSheetId="10">'INVOICE 5'!$A$1:$O$44</definedName>
    <definedName name="_xlnm.Print_Area" localSheetId="11">'INVOICE 6'!$A$1:$O$44</definedName>
    <definedName name="_xlnm.Print_Area" localSheetId="12">'INVOICE 7'!$A$1:$O$44</definedName>
    <definedName name="_xlnm.Print_Area" localSheetId="13">'INVOICE 8'!$A$1:$O$44</definedName>
    <definedName name="_xlnm.Print_Area" localSheetId="14">'INVOICE 9'!$A$1:$O$44</definedName>
    <definedName name="_xlnm.Print_Area" localSheetId="37">'REIMBURSEMENT SUMMARY PAGE'!$A$1:$P$41</definedName>
    <definedName name="_xlnm.Print_Area" localSheetId="2">'REPORTING REQUIREMENTS'!$A$1:$K$137</definedName>
    <definedName name="_xlnm.Print_Area" localSheetId="3">'SUBGRANT INFORMATION'!$A$1:$B$35</definedName>
    <definedName name="_xlnm.Print_Area" localSheetId="0">'TABLE OF CONTENTS'!$A$1:$E$43</definedName>
    <definedName name="_xlnm.Print_Area" localSheetId="41">'VOCA QPR REPORTS'!$A$1:$AJ$32</definedName>
    <definedName name="_xlnm.Print_Area" localSheetId="42">'VOCA QPR_YTD'!$A$1:$I$33</definedName>
    <definedName name="_xlnm.Print_Area" localSheetId="44">'VOLUNTEER SUMMARY PAGE '!$A$1:$Q$44</definedName>
    <definedName name="_xlnm.Print_Area" localSheetId="38">'YEAR END FINANCIAL REPORT'!$A$1:$I$53</definedName>
    <definedName name="_xlnm.Print_Titles" localSheetId="43">'ANNL VOCA NARRATIVE'!$1:$8</definedName>
    <definedName name="_xlnm.Print_Titles" localSheetId="5">'APPROVED BUDGETS'!$B:$B,'APPROVED BUDGETS'!$1:$2</definedName>
    <definedName name="_xlnm.Print_Titles" localSheetId="6">'INVOICE 1'!$2:$12</definedName>
    <definedName name="_xlnm.Print_Titles" localSheetId="15">'INVOICE 10'!$2:$12</definedName>
    <definedName name="_xlnm.Print_Titles" localSheetId="16">'INVOICE 11'!$2:$12</definedName>
    <definedName name="_xlnm.Print_Titles" localSheetId="17">'INVOICE 12'!$2:$12</definedName>
    <definedName name="_xlnm.Print_Titles" localSheetId="18">'INVOICE 13'!$2:$12</definedName>
    <definedName name="_xlnm.Print_Titles" localSheetId="19">'INVOICE 14'!$2:$12</definedName>
    <definedName name="_xlnm.Print_Titles" localSheetId="20">'INVOICE 15'!$2:$12</definedName>
    <definedName name="_xlnm.Print_Titles" localSheetId="21">'INVOICE 16'!$2:$12</definedName>
    <definedName name="_xlnm.Print_Titles" localSheetId="22">'INVOICE 17'!$2:$12</definedName>
    <definedName name="_xlnm.Print_Titles" localSheetId="23">'INVOICE 18'!$2:$12</definedName>
    <definedName name="_xlnm.Print_Titles" localSheetId="24">'INVOICE 19'!$2:$12</definedName>
    <definedName name="_xlnm.Print_Titles" localSheetId="7">'INVOICE 2'!$2:$12</definedName>
    <definedName name="_xlnm.Print_Titles" localSheetId="25">'INVOICE 20'!$2:$12</definedName>
    <definedName name="_xlnm.Print_Titles" localSheetId="26">'INVOICE 21'!$2:$12</definedName>
    <definedName name="_xlnm.Print_Titles" localSheetId="27">'INVOICE 22'!$2:$12</definedName>
    <definedName name="_xlnm.Print_Titles" localSheetId="28">'INVOICE 23'!$2:$12</definedName>
    <definedName name="_xlnm.Print_Titles" localSheetId="29">'INVOICE 24'!$2:$12</definedName>
    <definedName name="_xlnm.Print_Titles" localSheetId="30">'INVOICE 25'!$2:$12</definedName>
    <definedName name="_xlnm.Print_Titles" localSheetId="31">'INVOICE 26'!$2:$12</definedName>
    <definedName name="_xlnm.Print_Titles" localSheetId="32">'INVOICE 27'!$2:$12</definedName>
    <definedName name="_xlnm.Print_Titles" localSheetId="33">'INVOICE 28'!$2:$12</definedName>
    <definedName name="_xlnm.Print_Titles" localSheetId="34">'INVOICE 29'!$2:$12</definedName>
    <definedName name="_xlnm.Print_Titles" localSheetId="8">'INVOICE 3'!$2:$12</definedName>
    <definedName name="_xlnm.Print_Titles" localSheetId="35">'INVOICE 30'!$2:$12</definedName>
    <definedName name="_xlnm.Print_Titles" localSheetId="36">'INVOICE 31'!$2:$12</definedName>
    <definedName name="_xlnm.Print_Titles" localSheetId="9">'INVOICE 4'!$2:$12</definedName>
    <definedName name="_xlnm.Print_Titles" localSheetId="10">'INVOICE 5'!$2:$12</definedName>
    <definedName name="_xlnm.Print_Titles" localSheetId="11">'INVOICE 6'!$2:$12</definedName>
    <definedName name="_xlnm.Print_Titles" localSheetId="12">'INVOICE 7'!$2:$12</definedName>
    <definedName name="_xlnm.Print_Titles" localSheetId="13">'INVOICE 8'!$2:$12</definedName>
    <definedName name="_xlnm.Print_Titles" localSheetId="14">'INVOICE 9'!$2:$12</definedName>
    <definedName name="_xlnm.Print_Titles" localSheetId="37">'REIMBURSEMENT SUMMARY PAGE'!$1:$9</definedName>
    <definedName name="_xlnm.Print_Titles" localSheetId="44">'VOLUNTEER SUMMARY PAGE '!$1:$9</definedName>
  </definedNames>
  <calcPr calcId="125725"/>
</workbook>
</file>

<file path=xl/calcChain.xml><?xml version="1.0" encoding="utf-8"?>
<calcChain xmlns="http://schemas.openxmlformats.org/spreadsheetml/2006/main">
  <c r="B53" i="113"/>
  <c r="C51"/>
  <c r="B51"/>
  <c r="C50"/>
  <c r="B50"/>
  <c r="C49"/>
  <c r="B49"/>
  <c r="C48"/>
  <c r="C55" s="1"/>
  <c r="B48"/>
  <c r="B55" s="1"/>
  <c r="B53" i="112"/>
  <c r="C51"/>
  <c r="B51"/>
  <c r="C50"/>
  <c r="B50"/>
  <c r="C49"/>
  <c r="B49"/>
  <c r="C48"/>
  <c r="C55" s="1"/>
  <c r="B48"/>
  <c r="C51" i="111"/>
  <c r="C50"/>
  <c r="C49"/>
  <c r="B53"/>
  <c r="B51"/>
  <c r="B50"/>
  <c r="B49"/>
  <c r="B48"/>
  <c r="C51" i="104"/>
  <c r="C50"/>
  <c r="C49"/>
  <c r="B48"/>
  <c r="B50"/>
  <c r="B49"/>
  <c r="B53"/>
  <c r="B51"/>
  <c r="H41" i="150"/>
  <c r="H40"/>
  <c r="J40" s="1"/>
  <c r="H39"/>
  <c r="H38"/>
  <c r="J38" s="1"/>
  <c r="H37"/>
  <c r="H36"/>
  <c r="J36" s="1"/>
  <c r="H35"/>
  <c r="H34"/>
  <c r="J34" s="1"/>
  <c r="H33"/>
  <c r="H32"/>
  <c r="J32" s="1"/>
  <c r="H31"/>
  <c r="H30"/>
  <c r="J30" s="1"/>
  <c r="H29"/>
  <c r="H28"/>
  <c r="J28" s="1"/>
  <c r="H27"/>
  <c r="H26"/>
  <c r="H25"/>
  <c r="H24"/>
  <c r="J24" s="1"/>
  <c r="H23"/>
  <c r="H22"/>
  <c r="H21"/>
  <c r="H20"/>
  <c r="H19"/>
  <c r="H18"/>
  <c r="J18" s="1"/>
  <c r="H17"/>
  <c r="H16"/>
  <c r="J16" s="1"/>
  <c r="H15"/>
  <c r="H14"/>
  <c r="H13"/>
  <c r="H10"/>
  <c r="J10" s="1"/>
  <c r="H12"/>
  <c r="J12" s="1"/>
  <c r="H11"/>
  <c r="C48" i="111"/>
  <c r="C55" s="1"/>
  <c r="C48" i="104"/>
  <c r="C101" i="24"/>
  <c r="C103"/>
  <c r="C54" i="148"/>
  <c r="B54"/>
  <c r="C53"/>
  <c r="B53"/>
  <c r="C52"/>
  <c r="B52"/>
  <c r="C51"/>
  <c r="B51"/>
  <c r="C50"/>
  <c r="B50"/>
  <c r="C49"/>
  <c r="B49"/>
  <c r="C48"/>
  <c r="B48"/>
  <c r="B55" s="1"/>
  <c r="N3"/>
  <c r="C54" i="147"/>
  <c r="B54"/>
  <c r="C53"/>
  <c r="B53"/>
  <c r="C52"/>
  <c r="B52"/>
  <c r="C51"/>
  <c r="B51"/>
  <c r="C50"/>
  <c r="B50"/>
  <c r="C49"/>
  <c r="B49"/>
  <c r="C48"/>
  <c r="C55" s="1"/>
  <c r="B48"/>
  <c r="C54" i="146"/>
  <c r="B54"/>
  <c r="C53"/>
  <c r="B53"/>
  <c r="C52"/>
  <c r="B52"/>
  <c r="C51"/>
  <c r="B51"/>
  <c r="C50"/>
  <c r="B50"/>
  <c r="C49"/>
  <c r="B49"/>
  <c r="C48"/>
  <c r="C55" s="1"/>
  <c r="B48"/>
  <c r="B55" s="1"/>
  <c r="N3"/>
  <c r="C54" i="145"/>
  <c r="B54"/>
  <c r="C53"/>
  <c r="B53"/>
  <c r="C52"/>
  <c r="B52"/>
  <c r="C51"/>
  <c r="B51"/>
  <c r="C50"/>
  <c r="B50"/>
  <c r="C49"/>
  <c r="B49"/>
  <c r="C48"/>
  <c r="B48"/>
  <c r="B55" s="1"/>
  <c r="C54" i="144"/>
  <c r="B54"/>
  <c r="C53"/>
  <c r="B53"/>
  <c r="C52"/>
  <c r="B52"/>
  <c r="C51"/>
  <c r="B51"/>
  <c r="C50"/>
  <c r="B50"/>
  <c r="C49"/>
  <c r="B49"/>
  <c r="C48"/>
  <c r="C55" s="1"/>
  <c r="B48"/>
  <c r="B55" s="1"/>
  <c r="C54" i="143"/>
  <c r="B54"/>
  <c r="C53"/>
  <c r="B53"/>
  <c r="C52"/>
  <c r="B52"/>
  <c r="C51"/>
  <c r="B51"/>
  <c r="C50"/>
  <c r="B50"/>
  <c r="C49"/>
  <c r="B49"/>
  <c r="C48"/>
  <c r="C55" s="1"/>
  <c r="B48"/>
  <c r="B55" s="1"/>
  <c r="C54" i="142"/>
  <c r="B54"/>
  <c r="C53"/>
  <c r="B53"/>
  <c r="C52"/>
  <c r="B52"/>
  <c r="C51"/>
  <c r="B51"/>
  <c r="C50"/>
  <c r="B50"/>
  <c r="C49"/>
  <c r="B49"/>
  <c r="C48"/>
  <c r="B48"/>
  <c r="B55" s="1"/>
  <c r="N3"/>
  <c r="C54" i="141"/>
  <c r="B54"/>
  <c r="C53"/>
  <c r="B53"/>
  <c r="C52"/>
  <c r="B52"/>
  <c r="C51"/>
  <c r="B51"/>
  <c r="C50"/>
  <c r="B50"/>
  <c r="C49"/>
  <c r="B49"/>
  <c r="C48"/>
  <c r="C55" s="1"/>
  <c r="B48"/>
  <c r="C54" i="140"/>
  <c r="B54"/>
  <c r="C53"/>
  <c r="B53"/>
  <c r="C52"/>
  <c r="B52"/>
  <c r="C51"/>
  <c r="B51"/>
  <c r="C50"/>
  <c r="B50"/>
  <c r="C49"/>
  <c r="B49"/>
  <c r="C48"/>
  <c r="B48"/>
  <c r="B55" s="1"/>
  <c r="N3"/>
  <c r="C54" i="139"/>
  <c r="B54"/>
  <c r="C53"/>
  <c r="B53"/>
  <c r="C52"/>
  <c r="B52"/>
  <c r="C51"/>
  <c r="B51"/>
  <c r="C50"/>
  <c r="B50"/>
  <c r="C49"/>
  <c r="B49"/>
  <c r="C48"/>
  <c r="C55" s="1"/>
  <c r="B48"/>
  <c r="C54" i="138"/>
  <c r="B54"/>
  <c r="C53"/>
  <c r="B53"/>
  <c r="C52"/>
  <c r="B52"/>
  <c r="C51"/>
  <c r="B51"/>
  <c r="C50"/>
  <c r="B50"/>
  <c r="C49"/>
  <c r="B49"/>
  <c r="C48"/>
  <c r="C55" s="1"/>
  <c r="B48"/>
  <c r="B55" s="1"/>
  <c r="N3"/>
  <c r="C54" i="137"/>
  <c r="B54"/>
  <c r="C53"/>
  <c r="B53"/>
  <c r="C52"/>
  <c r="B52"/>
  <c r="C51"/>
  <c r="B51"/>
  <c r="C50"/>
  <c r="B50"/>
  <c r="C49"/>
  <c r="B49"/>
  <c r="C48"/>
  <c r="C55" s="1"/>
  <c r="B48"/>
  <c r="B55" s="1"/>
  <c r="C54" i="136"/>
  <c r="B54"/>
  <c r="C53"/>
  <c r="B53"/>
  <c r="C52"/>
  <c r="B52"/>
  <c r="C51"/>
  <c r="B51"/>
  <c r="C50"/>
  <c r="B50"/>
  <c r="C49"/>
  <c r="B49"/>
  <c r="C48"/>
  <c r="C55" s="1"/>
  <c r="B48"/>
  <c r="B55" s="1"/>
  <c r="N3"/>
  <c r="C54" i="135"/>
  <c r="B54"/>
  <c r="C53"/>
  <c r="B53"/>
  <c r="C52"/>
  <c r="B52"/>
  <c r="C51"/>
  <c r="B51"/>
  <c r="C50"/>
  <c r="B50"/>
  <c r="C49"/>
  <c r="B49"/>
  <c r="C48"/>
  <c r="C55" s="1"/>
  <c r="B48"/>
  <c r="B55" s="1"/>
  <c r="C54" i="134"/>
  <c r="B54"/>
  <c r="C53"/>
  <c r="B53"/>
  <c r="C52"/>
  <c r="B52"/>
  <c r="C51"/>
  <c r="B51"/>
  <c r="C50"/>
  <c r="B50"/>
  <c r="C49"/>
  <c r="B49"/>
  <c r="C48"/>
  <c r="B48"/>
  <c r="B55" s="1"/>
  <c r="N3"/>
  <c r="C54" i="133"/>
  <c r="B54"/>
  <c r="C53"/>
  <c r="B53"/>
  <c r="C52"/>
  <c r="B52"/>
  <c r="C51"/>
  <c r="B51"/>
  <c r="C50"/>
  <c r="B50"/>
  <c r="C49"/>
  <c r="B49"/>
  <c r="C48"/>
  <c r="C55" s="1"/>
  <c r="B48"/>
  <c r="C54" i="132"/>
  <c r="B54"/>
  <c r="C53"/>
  <c r="B53"/>
  <c r="C52"/>
  <c r="B52"/>
  <c r="C51"/>
  <c r="B51"/>
  <c r="C50"/>
  <c r="B50"/>
  <c r="C49"/>
  <c r="B49"/>
  <c r="C48"/>
  <c r="B48"/>
  <c r="B55" s="1"/>
  <c r="N3"/>
  <c r="C54" i="131"/>
  <c r="B54"/>
  <c r="C53"/>
  <c r="B53"/>
  <c r="C52"/>
  <c r="B52"/>
  <c r="C51"/>
  <c r="B51"/>
  <c r="C50"/>
  <c r="B50"/>
  <c r="C49"/>
  <c r="B49"/>
  <c r="C48"/>
  <c r="C55" s="1"/>
  <c r="B48"/>
  <c r="C54" i="130"/>
  <c r="B54"/>
  <c r="C53"/>
  <c r="B53"/>
  <c r="C52"/>
  <c r="B52"/>
  <c r="C51"/>
  <c r="B51"/>
  <c r="C50"/>
  <c r="B50"/>
  <c r="C49"/>
  <c r="B49"/>
  <c r="C48"/>
  <c r="C55" s="1"/>
  <c r="B48"/>
  <c r="B55" s="1"/>
  <c r="N3"/>
  <c r="C54" i="129"/>
  <c r="B54"/>
  <c r="C53"/>
  <c r="B53"/>
  <c r="C52"/>
  <c r="B52"/>
  <c r="C51"/>
  <c r="B51"/>
  <c r="C50"/>
  <c r="B50"/>
  <c r="C49"/>
  <c r="B49"/>
  <c r="C48"/>
  <c r="C55" s="1"/>
  <c r="B48"/>
  <c r="B55" s="1"/>
  <c r="C54" i="128"/>
  <c r="B54"/>
  <c r="C53"/>
  <c r="B53"/>
  <c r="C52"/>
  <c r="B52"/>
  <c r="C51"/>
  <c r="B51"/>
  <c r="C50"/>
  <c r="B50"/>
  <c r="C49"/>
  <c r="B49"/>
  <c r="C48"/>
  <c r="C55" s="1"/>
  <c r="B48"/>
  <c r="B55" s="1"/>
  <c r="N3"/>
  <c r="C54" i="127"/>
  <c r="B54"/>
  <c r="C53"/>
  <c r="B53"/>
  <c r="C52"/>
  <c r="B52"/>
  <c r="C51"/>
  <c r="B51"/>
  <c r="C50"/>
  <c r="B50"/>
  <c r="C49"/>
  <c r="B49"/>
  <c r="C48"/>
  <c r="C55" s="1"/>
  <c r="B48"/>
  <c r="B55" s="1"/>
  <c r="C54" i="126"/>
  <c r="B54"/>
  <c r="C53"/>
  <c r="B53"/>
  <c r="C52"/>
  <c r="B52"/>
  <c r="C51"/>
  <c r="B51"/>
  <c r="C50"/>
  <c r="B50"/>
  <c r="C49"/>
  <c r="B49"/>
  <c r="C48"/>
  <c r="B48"/>
  <c r="B55" s="1"/>
  <c r="N3"/>
  <c r="C54" i="117"/>
  <c r="B54"/>
  <c r="C53"/>
  <c r="B53"/>
  <c r="C52"/>
  <c r="B52"/>
  <c r="C51"/>
  <c r="B51"/>
  <c r="C50"/>
  <c r="B50"/>
  <c r="C49"/>
  <c r="B49"/>
  <c r="C48"/>
  <c r="C55" s="1"/>
  <c r="B48"/>
  <c r="C54" i="116"/>
  <c r="B54"/>
  <c r="C53"/>
  <c r="B53"/>
  <c r="C52"/>
  <c r="B52"/>
  <c r="C51"/>
  <c r="B51"/>
  <c r="C50"/>
  <c r="B50"/>
  <c r="C49"/>
  <c r="B49"/>
  <c r="C48"/>
  <c r="B48"/>
  <c r="B55" s="1"/>
  <c r="N3"/>
  <c r="C54" i="115"/>
  <c r="B54"/>
  <c r="C53"/>
  <c r="B53"/>
  <c r="C52"/>
  <c r="B52"/>
  <c r="C51"/>
  <c r="B51"/>
  <c r="C50"/>
  <c r="B50"/>
  <c r="C49"/>
  <c r="B49"/>
  <c r="C48"/>
  <c r="C55" s="1"/>
  <c r="B48"/>
  <c r="C54" i="114"/>
  <c r="B54"/>
  <c r="C53"/>
  <c r="B53"/>
  <c r="C52"/>
  <c r="B52"/>
  <c r="C51"/>
  <c r="B51"/>
  <c r="C50"/>
  <c r="B50"/>
  <c r="C49"/>
  <c r="B49"/>
  <c r="C48"/>
  <c r="C55" s="1"/>
  <c r="B48"/>
  <c r="B55" s="1"/>
  <c r="B55" i="111"/>
  <c r="D10" i="24"/>
  <c r="L10" s="1"/>
  <c r="D48" s="1"/>
  <c r="L48" s="1"/>
  <c r="D86" s="1"/>
  <c r="L86" s="1"/>
  <c r="D11"/>
  <c r="L11" s="1"/>
  <c r="D49" s="1"/>
  <c r="L49" s="1"/>
  <c r="D87" s="1"/>
  <c r="L87" s="1"/>
  <c r="D12"/>
  <c r="L12" s="1"/>
  <c r="D50" s="1"/>
  <c r="L50" s="1"/>
  <c r="D88" s="1"/>
  <c r="L88" s="1"/>
  <c r="D13"/>
  <c r="L13" s="1"/>
  <c r="D51" s="1"/>
  <c r="L51" s="1"/>
  <c r="D89" s="1"/>
  <c r="L89" s="1"/>
  <c r="D14"/>
  <c r="L14" s="1"/>
  <c r="D52" s="1"/>
  <c r="D15"/>
  <c r="L15" s="1"/>
  <c r="D53" s="1"/>
  <c r="D16"/>
  <c r="L16" s="1"/>
  <c r="D54" s="1"/>
  <c r="L54" s="1"/>
  <c r="D92" s="1"/>
  <c r="L92" s="1"/>
  <c r="D17"/>
  <c r="L17" s="1"/>
  <c r="D55" s="1"/>
  <c r="D18"/>
  <c r="L18" s="1"/>
  <c r="D56" s="1"/>
  <c r="D19"/>
  <c r="L19" s="1"/>
  <c r="D57" s="1"/>
  <c r="D20"/>
  <c r="L20" s="1"/>
  <c r="D58" s="1"/>
  <c r="D21"/>
  <c r="L21" s="1"/>
  <c r="D59" s="1"/>
  <c r="L59" s="1"/>
  <c r="D97" s="1"/>
  <c r="L97" s="1"/>
  <c r="D22"/>
  <c r="L22" s="1"/>
  <c r="D60" s="1"/>
  <c r="L60" s="1"/>
  <c r="D98" s="1"/>
  <c r="D23"/>
  <c r="L23" s="1"/>
  <c r="D61" s="1"/>
  <c r="L61" s="1"/>
  <c r="D99" s="1"/>
  <c r="L99" s="1"/>
  <c r="D24"/>
  <c r="L24" s="1"/>
  <c r="D62" s="1"/>
  <c r="L62" s="1"/>
  <c r="D100" s="1"/>
  <c r="D25"/>
  <c r="L25" s="1"/>
  <c r="D63" s="1"/>
  <c r="L63" s="1"/>
  <c r="D101" s="1"/>
  <c r="L101" s="1"/>
  <c r="D26"/>
  <c r="L26" s="1"/>
  <c r="D64" s="1"/>
  <c r="L64" s="1"/>
  <c r="D102" s="1"/>
  <c r="L102" s="1"/>
  <c r="D27"/>
  <c r="L27" s="1"/>
  <c r="D65" s="1"/>
  <c r="L65" s="1"/>
  <c r="D103" s="1"/>
  <c r="L103" s="1"/>
  <c r="B10"/>
  <c r="J10" s="1"/>
  <c r="B48" s="1"/>
  <c r="J48" s="1"/>
  <c r="B86" s="1"/>
  <c r="J86" s="1"/>
  <c r="B11"/>
  <c r="J11" s="1"/>
  <c r="B49" s="1"/>
  <c r="J49" s="1"/>
  <c r="B87" s="1"/>
  <c r="J87" s="1"/>
  <c r="B12"/>
  <c r="J12" s="1"/>
  <c r="B50" s="1"/>
  <c r="J50" s="1"/>
  <c r="B88" s="1"/>
  <c r="J88" s="1"/>
  <c r="B13"/>
  <c r="J13" s="1"/>
  <c r="B51" s="1"/>
  <c r="J51" s="1"/>
  <c r="B89" s="1"/>
  <c r="J89" s="1"/>
  <c r="B14"/>
  <c r="J14" s="1"/>
  <c r="B52" s="1"/>
  <c r="B15"/>
  <c r="J15" s="1"/>
  <c r="B53" s="1"/>
  <c r="B16"/>
  <c r="J16" s="1"/>
  <c r="B54" s="1"/>
  <c r="J54" s="1"/>
  <c r="B92" s="1"/>
  <c r="J92" s="1"/>
  <c r="B17"/>
  <c r="J17" s="1"/>
  <c r="B55" s="1"/>
  <c r="B18"/>
  <c r="J18" s="1"/>
  <c r="B56" s="1"/>
  <c r="B19"/>
  <c r="J19" s="1"/>
  <c r="B57" s="1"/>
  <c r="B20"/>
  <c r="J20" s="1"/>
  <c r="B58" s="1"/>
  <c r="B21"/>
  <c r="J21" s="1"/>
  <c r="B59" s="1"/>
  <c r="J59" s="1"/>
  <c r="B97" s="1"/>
  <c r="J97" s="1"/>
  <c r="B22"/>
  <c r="J22" s="1"/>
  <c r="B60" s="1"/>
  <c r="J60" s="1"/>
  <c r="B98" s="1"/>
  <c r="J98" s="1"/>
  <c r="B23"/>
  <c r="J23" s="1"/>
  <c r="B61" s="1"/>
  <c r="J61" s="1"/>
  <c r="B99" s="1"/>
  <c r="J99" s="1"/>
  <c r="B24"/>
  <c r="J24" s="1"/>
  <c r="B62" s="1"/>
  <c r="J62" s="1"/>
  <c r="B100" s="1"/>
  <c r="J100" s="1"/>
  <c r="B25"/>
  <c r="J25" s="1"/>
  <c r="B63" s="1"/>
  <c r="J63" s="1"/>
  <c r="B101" s="1"/>
  <c r="J101" s="1"/>
  <c r="B26"/>
  <c r="J26" s="1"/>
  <c r="B64" s="1"/>
  <c r="J64" s="1"/>
  <c r="B102" s="1"/>
  <c r="J102" s="1"/>
  <c r="B27"/>
  <c r="J27" s="1"/>
  <c r="B65" s="1"/>
  <c r="J65" s="1"/>
  <c r="B103" s="1"/>
  <c r="J103" s="1"/>
  <c r="A10"/>
  <c r="A86" s="1"/>
  <c r="A11"/>
  <c r="A49" s="1"/>
  <c r="A12"/>
  <c r="A88" s="1"/>
  <c r="A13"/>
  <c r="A51" s="1"/>
  <c r="A14"/>
  <c r="A90" s="1"/>
  <c r="A15"/>
  <c r="A53" s="1"/>
  <c r="A16"/>
  <c r="A92" s="1"/>
  <c r="A17"/>
  <c r="A93" s="1"/>
  <c r="A18"/>
  <c r="A56" s="1"/>
  <c r="A19"/>
  <c r="A57" s="1"/>
  <c r="A20"/>
  <c r="A96" s="1"/>
  <c r="A21"/>
  <c r="A59" s="1"/>
  <c r="A22"/>
  <c r="A98" s="1"/>
  <c r="A23"/>
  <c r="A61" s="1"/>
  <c r="A24"/>
  <c r="A100" s="1"/>
  <c r="A25"/>
  <c r="A63" s="1"/>
  <c r="A26"/>
  <c r="A102" s="1"/>
  <c r="A27"/>
  <c r="A65" s="1"/>
  <c r="B27" i="32"/>
  <c r="B31"/>
  <c r="A16"/>
  <c r="A17"/>
  <c r="A18"/>
  <c r="A19"/>
  <c r="A20"/>
  <c r="A21"/>
  <c r="A22"/>
  <c r="A23"/>
  <c r="A24"/>
  <c r="A25"/>
  <c r="A26"/>
  <c r="A27"/>
  <c r="A28"/>
  <c r="A29"/>
  <c r="A30"/>
  <c r="A31"/>
  <c r="A32"/>
  <c r="F22"/>
  <c r="E22"/>
  <c r="G22" s="1"/>
  <c r="F21"/>
  <c r="E21"/>
  <c r="G21" s="1"/>
  <c r="F20"/>
  <c r="E20"/>
  <c r="G20" s="1"/>
  <c r="F19"/>
  <c r="E19"/>
  <c r="F18"/>
  <c r="E18"/>
  <c r="F17"/>
  <c r="E17"/>
  <c r="F16"/>
  <c r="E16"/>
  <c r="F15"/>
  <c r="E15"/>
  <c r="A15"/>
  <c r="K16" i="148"/>
  <c r="H16" i="32" s="1"/>
  <c r="K17" i="148"/>
  <c r="H17" i="32" s="1"/>
  <c r="K18" i="148"/>
  <c r="H18" i="32" s="1"/>
  <c r="K19" i="148"/>
  <c r="H19" i="32" s="1"/>
  <c r="K20" i="148"/>
  <c r="H20" i="32" s="1"/>
  <c r="K21" i="148"/>
  <c r="H21" i="32" s="1"/>
  <c r="K22" i="148"/>
  <c r="H22" i="32" s="1"/>
  <c r="K23" i="148"/>
  <c r="H23" i="32" s="1"/>
  <c r="K24" i="148"/>
  <c r="K25"/>
  <c r="H25" i="32" s="1"/>
  <c r="K26" i="148"/>
  <c r="K27"/>
  <c r="H27" i="32" s="1"/>
  <c r="K28" i="148"/>
  <c r="K29"/>
  <c r="H29" i="32" s="1"/>
  <c r="K30" i="148"/>
  <c r="K31"/>
  <c r="H31" i="32" s="1"/>
  <c r="K32" i="148"/>
  <c r="B16"/>
  <c r="B16" i="32" s="1"/>
  <c r="B17" i="148"/>
  <c r="B17" i="32" s="1"/>
  <c r="B18" i="148"/>
  <c r="B18" i="32" s="1"/>
  <c r="B19" i="148"/>
  <c r="B19" i="32" s="1"/>
  <c r="B20" i="148"/>
  <c r="B20" i="32" s="1"/>
  <c r="B21" i="148"/>
  <c r="B21" i="32" s="1"/>
  <c r="B22" i="148"/>
  <c r="B22" i="32" s="1"/>
  <c r="B23" i="148"/>
  <c r="B23" i="32" s="1"/>
  <c r="B24" i="148"/>
  <c r="B24" i="32" s="1"/>
  <c r="B25" i="148"/>
  <c r="B25" i="32" s="1"/>
  <c r="B26" i="148"/>
  <c r="B26" i="32" s="1"/>
  <c r="B27" i="148"/>
  <c r="B28"/>
  <c r="B28" i="32" s="1"/>
  <c r="B29" i="148"/>
  <c r="B29" i="32" s="1"/>
  <c r="B30" i="148"/>
  <c r="B30" i="32" s="1"/>
  <c r="B31" i="148"/>
  <c r="B32"/>
  <c r="B32" i="32" s="1"/>
  <c r="A16" i="148"/>
  <c r="A17"/>
  <c r="A18"/>
  <c r="A19"/>
  <c r="A20"/>
  <c r="A21"/>
  <c r="A22"/>
  <c r="A23"/>
  <c r="A24"/>
  <c r="A25"/>
  <c r="A26"/>
  <c r="A27"/>
  <c r="A28"/>
  <c r="A29"/>
  <c r="A30"/>
  <c r="A31"/>
  <c r="A32"/>
  <c r="K15"/>
  <c r="H15" i="32" s="1"/>
  <c r="B15" i="148"/>
  <c r="B15" i="32" s="1"/>
  <c r="A15" i="148"/>
  <c r="K16" i="147"/>
  <c r="K17"/>
  <c r="K18"/>
  <c r="K19"/>
  <c r="K20"/>
  <c r="K21"/>
  <c r="K22"/>
  <c r="K23"/>
  <c r="K24"/>
  <c r="K25"/>
  <c r="K26"/>
  <c r="K27"/>
  <c r="K28"/>
  <c r="K29"/>
  <c r="K30"/>
  <c r="K31"/>
  <c r="K32"/>
  <c r="B16"/>
  <c r="B17"/>
  <c r="B18"/>
  <c r="B19"/>
  <c r="B20"/>
  <c r="B21"/>
  <c r="B22"/>
  <c r="B23"/>
  <c r="B24"/>
  <c r="B25"/>
  <c r="B26"/>
  <c r="B27"/>
  <c r="B28"/>
  <c r="B29"/>
  <c r="B30"/>
  <c r="B31"/>
  <c r="B32"/>
  <c r="A16"/>
  <c r="A17"/>
  <c r="A18"/>
  <c r="A19"/>
  <c r="A20"/>
  <c r="A21"/>
  <c r="A22"/>
  <c r="A23"/>
  <c r="A24"/>
  <c r="A25"/>
  <c r="A26"/>
  <c r="A27"/>
  <c r="A28"/>
  <c r="A29"/>
  <c r="A30"/>
  <c r="A31"/>
  <c r="A32"/>
  <c r="K15"/>
  <c r="B15"/>
  <c r="A15"/>
  <c r="K16" i="146"/>
  <c r="K17"/>
  <c r="K18"/>
  <c r="K19"/>
  <c r="K20"/>
  <c r="K21"/>
  <c r="K22"/>
  <c r="K23"/>
  <c r="K24"/>
  <c r="K25"/>
  <c r="K26"/>
  <c r="K27"/>
  <c r="K28"/>
  <c r="K29"/>
  <c r="K30"/>
  <c r="K31"/>
  <c r="K32"/>
  <c r="B16"/>
  <c r="B17"/>
  <c r="B18"/>
  <c r="B19"/>
  <c r="B20"/>
  <c r="B21"/>
  <c r="B22"/>
  <c r="B23"/>
  <c r="B24"/>
  <c r="B25"/>
  <c r="B26"/>
  <c r="B27"/>
  <c r="B28"/>
  <c r="B29"/>
  <c r="B30"/>
  <c r="B31"/>
  <c r="B32"/>
  <c r="B14"/>
  <c r="A16"/>
  <c r="A17"/>
  <c r="A18"/>
  <c r="A19"/>
  <c r="A20"/>
  <c r="A21"/>
  <c r="A22"/>
  <c r="A23"/>
  <c r="A24"/>
  <c r="A25"/>
  <c r="A26"/>
  <c r="A27"/>
  <c r="A28"/>
  <c r="A29"/>
  <c r="A30"/>
  <c r="A31"/>
  <c r="A32"/>
  <c r="K15"/>
  <c r="B15"/>
  <c r="A15"/>
  <c r="K16" i="145"/>
  <c r="K17"/>
  <c r="K18"/>
  <c r="K19"/>
  <c r="K20"/>
  <c r="K21"/>
  <c r="K22"/>
  <c r="K23"/>
  <c r="K24"/>
  <c r="K25"/>
  <c r="K26"/>
  <c r="K27"/>
  <c r="K28"/>
  <c r="K29"/>
  <c r="K30"/>
  <c r="K31"/>
  <c r="K32"/>
  <c r="B16"/>
  <c r="B17"/>
  <c r="B18"/>
  <c r="B19"/>
  <c r="B20"/>
  <c r="B21"/>
  <c r="B22"/>
  <c r="B23"/>
  <c r="B24"/>
  <c r="B25"/>
  <c r="B26"/>
  <c r="B27"/>
  <c r="B28"/>
  <c r="B29"/>
  <c r="B30"/>
  <c r="B31"/>
  <c r="B32"/>
  <c r="A16"/>
  <c r="A17"/>
  <c r="A18"/>
  <c r="A19"/>
  <c r="A20"/>
  <c r="A21"/>
  <c r="A22"/>
  <c r="A23"/>
  <c r="A24"/>
  <c r="A25"/>
  <c r="A26"/>
  <c r="A27"/>
  <c r="A28"/>
  <c r="A29"/>
  <c r="A30"/>
  <c r="A31"/>
  <c r="A32"/>
  <c r="K15"/>
  <c r="B15"/>
  <c r="A15"/>
  <c r="K16" i="144"/>
  <c r="K17"/>
  <c r="K18"/>
  <c r="K19"/>
  <c r="K20"/>
  <c r="K21"/>
  <c r="K22"/>
  <c r="K23"/>
  <c r="K24"/>
  <c r="K25"/>
  <c r="K26"/>
  <c r="K27"/>
  <c r="K28"/>
  <c r="K29"/>
  <c r="K30"/>
  <c r="K31"/>
  <c r="K32"/>
  <c r="B16"/>
  <c r="B17"/>
  <c r="B18"/>
  <c r="B19"/>
  <c r="B20"/>
  <c r="B21"/>
  <c r="B22"/>
  <c r="B23"/>
  <c r="B24"/>
  <c r="B25"/>
  <c r="B26"/>
  <c r="B27"/>
  <c r="B28"/>
  <c r="B29"/>
  <c r="B30"/>
  <c r="B31"/>
  <c r="B32"/>
  <c r="A16"/>
  <c r="A17"/>
  <c r="A18"/>
  <c r="A19"/>
  <c r="A20"/>
  <c r="A21"/>
  <c r="A22"/>
  <c r="A23"/>
  <c r="A24"/>
  <c r="A25"/>
  <c r="A26"/>
  <c r="A27"/>
  <c r="A28"/>
  <c r="A29"/>
  <c r="A30"/>
  <c r="A31"/>
  <c r="A32"/>
  <c r="K15"/>
  <c r="B15"/>
  <c r="A15"/>
  <c r="K16" i="143"/>
  <c r="K17"/>
  <c r="K18"/>
  <c r="K19"/>
  <c r="K20"/>
  <c r="K21"/>
  <c r="K22"/>
  <c r="K23"/>
  <c r="K24"/>
  <c r="K25"/>
  <c r="K26"/>
  <c r="K27"/>
  <c r="K28"/>
  <c r="K29"/>
  <c r="K30"/>
  <c r="K31"/>
  <c r="K32"/>
  <c r="K14"/>
  <c r="B16"/>
  <c r="B17"/>
  <c r="B18"/>
  <c r="B19"/>
  <c r="B20"/>
  <c r="B21"/>
  <c r="B22"/>
  <c r="B23"/>
  <c r="B24"/>
  <c r="B25"/>
  <c r="B26"/>
  <c r="B27"/>
  <c r="B28"/>
  <c r="B29"/>
  <c r="B30"/>
  <c r="B31"/>
  <c r="B32"/>
  <c r="A16"/>
  <c r="A17"/>
  <c r="A18"/>
  <c r="A19"/>
  <c r="A20"/>
  <c r="A21"/>
  <c r="A22"/>
  <c r="A23"/>
  <c r="A24"/>
  <c r="A25"/>
  <c r="A26"/>
  <c r="A27"/>
  <c r="A28"/>
  <c r="A29"/>
  <c r="A30"/>
  <c r="A31"/>
  <c r="A32"/>
  <c r="K15"/>
  <c r="B15"/>
  <c r="A15"/>
  <c r="K16" i="142"/>
  <c r="K17"/>
  <c r="K18"/>
  <c r="K19"/>
  <c r="K20"/>
  <c r="K21"/>
  <c r="K22"/>
  <c r="K23"/>
  <c r="K24"/>
  <c r="K25"/>
  <c r="K26"/>
  <c r="K27"/>
  <c r="K28"/>
  <c r="K29"/>
  <c r="K30"/>
  <c r="K31"/>
  <c r="K32"/>
  <c r="B16"/>
  <c r="B17"/>
  <c r="B18"/>
  <c r="B19"/>
  <c r="B20"/>
  <c r="B21"/>
  <c r="B22"/>
  <c r="B23"/>
  <c r="B24"/>
  <c r="B25"/>
  <c r="B26"/>
  <c r="B27"/>
  <c r="B28"/>
  <c r="B29"/>
  <c r="B30"/>
  <c r="B31"/>
  <c r="B32"/>
  <c r="A16"/>
  <c r="A17"/>
  <c r="A18"/>
  <c r="A19"/>
  <c r="A20"/>
  <c r="A21"/>
  <c r="A22"/>
  <c r="A23"/>
  <c r="A24"/>
  <c r="A25"/>
  <c r="A26"/>
  <c r="A27"/>
  <c r="A28"/>
  <c r="A29"/>
  <c r="A30"/>
  <c r="A31"/>
  <c r="A32"/>
  <c r="K15"/>
  <c r="B15"/>
  <c r="A15"/>
  <c r="K16" i="141"/>
  <c r="K17"/>
  <c r="K18"/>
  <c r="K19"/>
  <c r="K20"/>
  <c r="K21"/>
  <c r="K22"/>
  <c r="K23"/>
  <c r="K24"/>
  <c r="K25"/>
  <c r="K26"/>
  <c r="K27"/>
  <c r="K28"/>
  <c r="K29"/>
  <c r="K30"/>
  <c r="K31"/>
  <c r="K32"/>
  <c r="B16"/>
  <c r="B17"/>
  <c r="B18"/>
  <c r="B19"/>
  <c r="B20"/>
  <c r="B21"/>
  <c r="B22"/>
  <c r="B23"/>
  <c r="B24"/>
  <c r="B25"/>
  <c r="B26"/>
  <c r="B27"/>
  <c r="B28"/>
  <c r="B29"/>
  <c r="B30"/>
  <c r="B31"/>
  <c r="B32"/>
  <c r="A16"/>
  <c r="A17"/>
  <c r="A18"/>
  <c r="A19"/>
  <c r="A20"/>
  <c r="A21"/>
  <c r="A22"/>
  <c r="A23"/>
  <c r="A24"/>
  <c r="A25"/>
  <c r="A26"/>
  <c r="A27"/>
  <c r="A28"/>
  <c r="A29"/>
  <c r="A30"/>
  <c r="A31"/>
  <c r="A32"/>
  <c r="K15"/>
  <c r="B15"/>
  <c r="A15"/>
  <c r="K16" i="140"/>
  <c r="K17"/>
  <c r="K18"/>
  <c r="K19"/>
  <c r="K20"/>
  <c r="K21"/>
  <c r="K22"/>
  <c r="K23"/>
  <c r="K24"/>
  <c r="K25"/>
  <c r="K26"/>
  <c r="K27"/>
  <c r="K28"/>
  <c r="K29"/>
  <c r="K30"/>
  <c r="K31"/>
  <c r="K32"/>
  <c r="B16"/>
  <c r="B17"/>
  <c r="B18"/>
  <c r="B19"/>
  <c r="B20"/>
  <c r="B21"/>
  <c r="B22"/>
  <c r="B23"/>
  <c r="B24"/>
  <c r="B25"/>
  <c r="B26"/>
  <c r="B27"/>
  <c r="B28"/>
  <c r="B29"/>
  <c r="B30"/>
  <c r="B31"/>
  <c r="B32"/>
  <c r="A16"/>
  <c r="A17"/>
  <c r="A18"/>
  <c r="A19"/>
  <c r="A20"/>
  <c r="A21"/>
  <c r="A22"/>
  <c r="A23"/>
  <c r="A24"/>
  <c r="A25"/>
  <c r="A26"/>
  <c r="A27"/>
  <c r="A28"/>
  <c r="A29"/>
  <c r="A30"/>
  <c r="A31"/>
  <c r="A32"/>
  <c r="K15"/>
  <c r="B15"/>
  <c r="A15"/>
  <c r="K16" i="139"/>
  <c r="K17"/>
  <c r="K18"/>
  <c r="K19"/>
  <c r="K20"/>
  <c r="K21"/>
  <c r="K22"/>
  <c r="K23"/>
  <c r="K24"/>
  <c r="K25"/>
  <c r="K26"/>
  <c r="K27"/>
  <c r="K28"/>
  <c r="K29"/>
  <c r="K30"/>
  <c r="K31"/>
  <c r="K32"/>
  <c r="B16"/>
  <c r="B17"/>
  <c r="B18"/>
  <c r="B19"/>
  <c r="B20"/>
  <c r="B21"/>
  <c r="B22"/>
  <c r="B23"/>
  <c r="B24"/>
  <c r="B25"/>
  <c r="B26"/>
  <c r="B27"/>
  <c r="B28"/>
  <c r="B29"/>
  <c r="B30"/>
  <c r="B31"/>
  <c r="B32"/>
  <c r="A16"/>
  <c r="A17"/>
  <c r="A18"/>
  <c r="A19"/>
  <c r="A20"/>
  <c r="A21"/>
  <c r="A22"/>
  <c r="A23"/>
  <c r="A24"/>
  <c r="A25"/>
  <c r="A26"/>
  <c r="A27"/>
  <c r="A28"/>
  <c r="A29"/>
  <c r="A30"/>
  <c r="A31"/>
  <c r="A32"/>
  <c r="K15"/>
  <c r="B15"/>
  <c r="A15"/>
  <c r="K16" i="138"/>
  <c r="K17"/>
  <c r="K18"/>
  <c r="K19"/>
  <c r="K20"/>
  <c r="K21"/>
  <c r="K22"/>
  <c r="K23"/>
  <c r="K24"/>
  <c r="K25"/>
  <c r="K26"/>
  <c r="K27"/>
  <c r="K28"/>
  <c r="K29"/>
  <c r="K30"/>
  <c r="K31"/>
  <c r="K32"/>
  <c r="B16"/>
  <c r="B17"/>
  <c r="B18"/>
  <c r="B19"/>
  <c r="B20"/>
  <c r="B21"/>
  <c r="B22"/>
  <c r="B23"/>
  <c r="B24"/>
  <c r="B25"/>
  <c r="B26"/>
  <c r="B27"/>
  <c r="B28"/>
  <c r="B29"/>
  <c r="B30"/>
  <c r="B31"/>
  <c r="B32"/>
  <c r="A16"/>
  <c r="A17"/>
  <c r="A18"/>
  <c r="A19"/>
  <c r="A20"/>
  <c r="A21"/>
  <c r="A22"/>
  <c r="A23"/>
  <c r="A24"/>
  <c r="A25"/>
  <c r="A26"/>
  <c r="A27"/>
  <c r="A28"/>
  <c r="A29"/>
  <c r="A30"/>
  <c r="A31"/>
  <c r="A32"/>
  <c r="K15"/>
  <c r="B15"/>
  <c r="A15"/>
  <c r="K16" i="137"/>
  <c r="K17"/>
  <c r="K18"/>
  <c r="K19"/>
  <c r="K20"/>
  <c r="K21"/>
  <c r="K22"/>
  <c r="K23"/>
  <c r="K24"/>
  <c r="K25"/>
  <c r="K26"/>
  <c r="K27"/>
  <c r="K28"/>
  <c r="K29"/>
  <c r="K30"/>
  <c r="K31"/>
  <c r="K32"/>
  <c r="B16"/>
  <c r="B17"/>
  <c r="B18"/>
  <c r="B19"/>
  <c r="B20"/>
  <c r="B21"/>
  <c r="B22"/>
  <c r="B23"/>
  <c r="B24"/>
  <c r="B25"/>
  <c r="B26"/>
  <c r="B27"/>
  <c r="B28"/>
  <c r="B29"/>
  <c r="B30"/>
  <c r="B31"/>
  <c r="B32"/>
  <c r="A16"/>
  <c r="A17"/>
  <c r="A18"/>
  <c r="A19"/>
  <c r="A20"/>
  <c r="A21"/>
  <c r="A22"/>
  <c r="A23"/>
  <c r="A24"/>
  <c r="A25"/>
  <c r="A26"/>
  <c r="A27"/>
  <c r="A28"/>
  <c r="A29"/>
  <c r="A30"/>
  <c r="A31"/>
  <c r="A32"/>
  <c r="K15"/>
  <c r="B15"/>
  <c r="A15"/>
  <c r="K16" i="136"/>
  <c r="K17"/>
  <c r="K18"/>
  <c r="K19"/>
  <c r="K20"/>
  <c r="K21"/>
  <c r="K22"/>
  <c r="K23"/>
  <c r="K24"/>
  <c r="K25"/>
  <c r="K26"/>
  <c r="K27"/>
  <c r="K28"/>
  <c r="K29"/>
  <c r="K30"/>
  <c r="K31"/>
  <c r="K32"/>
  <c r="B16"/>
  <c r="B17"/>
  <c r="B18"/>
  <c r="B19"/>
  <c r="B20"/>
  <c r="B21"/>
  <c r="B22"/>
  <c r="B23"/>
  <c r="B24"/>
  <c r="B25"/>
  <c r="B26"/>
  <c r="B27"/>
  <c r="B28"/>
  <c r="B29"/>
  <c r="B30"/>
  <c r="B31"/>
  <c r="B32"/>
  <c r="A16"/>
  <c r="A17"/>
  <c r="A18"/>
  <c r="A19"/>
  <c r="A20"/>
  <c r="A21"/>
  <c r="A22"/>
  <c r="A23"/>
  <c r="A24"/>
  <c r="A25"/>
  <c r="A26"/>
  <c r="A27"/>
  <c r="A28"/>
  <c r="A29"/>
  <c r="A30"/>
  <c r="A31"/>
  <c r="A32"/>
  <c r="K15"/>
  <c r="B15"/>
  <c r="A15"/>
  <c r="K16" i="135"/>
  <c r="K17"/>
  <c r="K18"/>
  <c r="K19"/>
  <c r="K20"/>
  <c r="K21"/>
  <c r="K22"/>
  <c r="K23"/>
  <c r="K24"/>
  <c r="K25"/>
  <c r="K26"/>
  <c r="K27"/>
  <c r="K28"/>
  <c r="K29"/>
  <c r="K30"/>
  <c r="K31"/>
  <c r="K32"/>
  <c r="B16"/>
  <c r="B17"/>
  <c r="B18"/>
  <c r="B19"/>
  <c r="B20"/>
  <c r="B21"/>
  <c r="B22"/>
  <c r="B23"/>
  <c r="B24"/>
  <c r="B25"/>
  <c r="B26"/>
  <c r="B27"/>
  <c r="B28"/>
  <c r="B29"/>
  <c r="B30"/>
  <c r="B31"/>
  <c r="B32"/>
  <c r="A16"/>
  <c r="A17"/>
  <c r="A18"/>
  <c r="A19"/>
  <c r="A20"/>
  <c r="A21"/>
  <c r="A22"/>
  <c r="A23"/>
  <c r="A24"/>
  <c r="A25"/>
  <c r="A26"/>
  <c r="A27"/>
  <c r="A28"/>
  <c r="A29"/>
  <c r="A30"/>
  <c r="A31"/>
  <c r="A32"/>
  <c r="K15"/>
  <c r="B15"/>
  <c r="A15"/>
  <c r="K16" i="134"/>
  <c r="K17"/>
  <c r="K18"/>
  <c r="K19"/>
  <c r="K20"/>
  <c r="K21"/>
  <c r="K22"/>
  <c r="K23"/>
  <c r="K24"/>
  <c r="K25"/>
  <c r="K26"/>
  <c r="K27"/>
  <c r="K28"/>
  <c r="K29"/>
  <c r="K30"/>
  <c r="K31"/>
  <c r="K32"/>
  <c r="B16"/>
  <c r="B17"/>
  <c r="B18"/>
  <c r="B19"/>
  <c r="B20"/>
  <c r="B21"/>
  <c r="B22"/>
  <c r="B23"/>
  <c r="B24"/>
  <c r="B25"/>
  <c r="B26"/>
  <c r="B27"/>
  <c r="B28"/>
  <c r="B29"/>
  <c r="B30"/>
  <c r="B31"/>
  <c r="B32"/>
  <c r="A16"/>
  <c r="A17"/>
  <c r="A18"/>
  <c r="A19"/>
  <c r="A20"/>
  <c r="A21"/>
  <c r="A22"/>
  <c r="A23"/>
  <c r="A24"/>
  <c r="A25"/>
  <c r="A26"/>
  <c r="A27"/>
  <c r="A28"/>
  <c r="A29"/>
  <c r="A30"/>
  <c r="A31"/>
  <c r="A32"/>
  <c r="K15"/>
  <c r="B15"/>
  <c r="A15"/>
  <c r="K14"/>
  <c r="B14"/>
  <c r="A14"/>
  <c r="K16" i="133"/>
  <c r="K17"/>
  <c r="K18"/>
  <c r="K19"/>
  <c r="K20"/>
  <c r="K21"/>
  <c r="K22"/>
  <c r="K23"/>
  <c r="K24"/>
  <c r="K25"/>
  <c r="K26"/>
  <c r="K27"/>
  <c r="K28"/>
  <c r="K29"/>
  <c r="K30"/>
  <c r="K31"/>
  <c r="K32"/>
  <c r="B16"/>
  <c r="B17"/>
  <c r="B18"/>
  <c r="B19"/>
  <c r="B20"/>
  <c r="B21"/>
  <c r="B22"/>
  <c r="B23"/>
  <c r="B24"/>
  <c r="B25"/>
  <c r="B26"/>
  <c r="B27"/>
  <c r="B28"/>
  <c r="B29"/>
  <c r="B30"/>
  <c r="B31"/>
  <c r="A16"/>
  <c r="A17"/>
  <c r="A18"/>
  <c r="A19"/>
  <c r="A20"/>
  <c r="A21"/>
  <c r="A22"/>
  <c r="A23"/>
  <c r="A24"/>
  <c r="A25"/>
  <c r="A26"/>
  <c r="A27"/>
  <c r="A28"/>
  <c r="A29"/>
  <c r="A30"/>
  <c r="A31"/>
  <c r="A32"/>
  <c r="K15"/>
  <c r="B15"/>
  <c r="A15"/>
  <c r="K16" i="132"/>
  <c r="K17"/>
  <c r="K18"/>
  <c r="K19"/>
  <c r="K20"/>
  <c r="K21"/>
  <c r="K22"/>
  <c r="K23"/>
  <c r="K24"/>
  <c r="K25"/>
  <c r="K26"/>
  <c r="K27"/>
  <c r="K28"/>
  <c r="K29"/>
  <c r="K30"/>
  <c r="K31"/>
  <c r="K32"/>
  <c r="B16"/>
  <c r="B17"/>
  <c r="B18"/>
  <c r="B19"/>
  <c r="B20"/>
  <c r="B21"/>
  <c r="B22"/>
  <c r="B23"/>
  <c r="B24"/>
  <c r="B25"/>
  <c r="B26"/>
  <c r="B27"/>
  <c r="B28"/>
  <c r="B29"/>
  <c r="B30"/>
  <c r="B31"/>
  <c r="B32"/>
  <c r="A16"/>
  <c r="A17"/>
  <c r="A18"/>
  <c r="A19"/>
  <c r="A20"/>
  <c r="A21"/>
  <c r="A22"/>
  <c r="A23"/>
  <c r="A24"/>
  <c r="A25"/>
  <c r="A26"/>
  <c r="A27"/>
  <c r="A28"/>
  <c r="A29"/>
  <c r="A30"/>
  <c r="A31"/>
  <c r="A32"/>
  <c r="K15"/>
  <c r="B15"/>
  <c r="A15"/>
  <c r="K16" i="131"/>
  <c r="K17"/>
  <c r="K18"/>
  <c r="K19"/>
  <c r="K20"/>
  <c r="K21"/>
  <c r="K22"/>
  <c r="K23"/>
  <c r="K24"/>
  <c r="K25"/>
  <c r="K26"/>
  <c r="K27"/>
  <c r="K28"/>
  <c r="K29"/>
  <c r="K30"/>
  <c r="K31"/>
  <c r="K32"/>
  <c r="A16"/>
  <c r="A17"/>
  <c r="A18"/>
  <c r="A19"/>
  <c r="A20"/>
  <c r="A21"/>
  <c r="A22"/>
  <c r="A23"/>
  <c r="A24"/>
  <c r="A25"/>
  <c r="A26"/>
  <c r="A27"/>
  <c r="A28"/>
  <c r="A29"/>
  <c r="A30"/>
  <c r="A31"/>
  <c r="A32"/>
  <c r="B22"/>
  <c r="B21"/>
  <c r="B20"/>
  <c r="B19"/>
  <c r="B18"/>
  <c r="B17"/>
  <c r="B16"/>
  <c r="K15"/>
  <c r="B15"/>
  <c r="A15"/>
  <c r="K16" i="130"/>
  <c r="K17"/>
  <c r="K18"/>
  <c r="K19"/>
  <c r="K20"/>
  <c r="K21"/>
  <c r="K22"/>
  <c r="K23"/>
  <c r="K24"/>
  <c r="K25"/>
  <c r="K26"/>
  <c r="K27"/>
  <c r="K28"/>
  <c r="K29"/>
  <c r="K30"/>
  <c r="K31"/>
  <c r="K32"/>
  <c r="B16"/>
  <c r="B17"/>
  <c r="B18"/>
  <c r="B19"/>
  <c r="B20"/>
  <c r="B21"/>
  <c r="B22"/>
  <c r="B23"/>
  <c r="B24"/>
  <c r="B25"/>
  <c r="B26"/>
  <c r="B27"/>
  <c r="B28"/>
  <c r="B29"/>
  <c r="B30"/>
  <c r="B31"/>
  <c r="B32"/>
  <c r="A16"/>
  <c r="A17"/>
  <c r="A18"/>
  <c r="A19"/>
  <c r="A20"/>
  <c r="A21"/>
  <c r="A22"/>
  <c r="A23"/>
  <c r="A24"/>
  <c r="A25"/>
  <c r="A26"/>
  <c r="A27"/>
  <c r="A28"/>
  <c r="A29"/>
  <c r="A30"/>
  <c r="A31"/>
  <c r="A32"/>
  <c r="K15"/>
  <c r="B15"/>
  <c r="A15"/>
  <c r="K16" i="129"/>
  <c r="K17"/>
  <c r="K18"/>
  <c r="K19"/>
  <c r="K20"/>
  <c r="K21"/>
  <c r="K22"/>
  <c r="K23"/>
  <c r="K24"/>
  <c r="K25"/>
  <c r="K26"/>
  <c r="K27"/>
  <c r="K28"/>
  <c r="K29"/>
  <c r="K30"/>
  <c r="K31"/>
  <c r="K32"/>
  <c r="B16"/>
  <c r="B17"/>
  <c r="B18"/>
  <c r="B19"/>
  <c r="B20"/>
  <c r="B21"/>
  <c r="B22"/>
  <c r="B23"/>
  <c r="B24"/>
  <c r="B25"/>
  <c r="B26"/>
  <c r="B27"/>
  <c r="B28"/>
  <c r="B29"/>
  <c r="B30"/>
  <c r="B31"/>
  <c r="B32"/>
  <c r="A16"/>
  <c r="A17"/>
  <c r="A18"/>
  <c r="A19"/>
  <c r="A20"/>
  <c r="A21"/>
  <c r="A22"/>
  <c r="A23"/>
  <c r="A24"/>
  <c r="A25"/>
  <c r="A26"/>
  <c r="A27"/>
  <c r="A28"/>
  <c r="A29"/>
  <c r="A30"/>
  <c r="A31"/>
  <c r="A32"/>
  <c r="K15"/>
  <c r="B15"/>
  <c r="A15"/>
  <c r="K16" i="128"/>
  <c r="K17"/>
  <c r="K18"/>
  <c r="K19"/>
  <c r="K20"/>
  <c r="K21"/>
  <c r="K22"/>
  <c r="K23"/>
  <c r="K24"/>
  <c r="K25"/>
  <c r="K26"/>
  <c r="K27"/>
  <c r="K28"/>
  <c r="K29"/>
  <c r="K30"/>
  <c r="K31"/>
  <c r="K32"/>
  <c r="B16"/>
  <c r="B17"/>
  <c r="B18"/>
  <c r="B19"/>
  <c r="B20"/>
  <c r="B21"/>
  <c r="B22"/>
  <c r="B23"/>
  <c r="B24"/>
  <c r="B25"/>
  <c r="B26"/>
  <c r="B27"/>
  <c r="B28"/>
  <c r="B29"/>
  <c r="B30"/>
  <c r="B31"/>
  <c r="B32"/>
  <c r="A16"/>
  <c r="A17"/>
  <c r="A18"/>
  <c r="A19"/>
  <c r="A20"/>
  <c r="A21"/>
  <c r="A22"/>
  <c r="A23"/>
  <c r="A24"/>
  <c r="A25"/>
  <c r="A26"/>
  <c r="A27"/>
  <c r="A28"/>
  <c r="A29"/>
  <c r="A30"/>
  <c r="A31"/>
  <c r="A32"/>
  <c r="K16" i="127"/>
  <c r="K17"/>
  <c r="K18"/>
  <c r="K19"/>
  <c r="K20"/>
  <c r="K21"/>
  <c r="K22"/>
  <c r="K23"/>
  <c r="K24"/>
  <c r="K25"/>
  <c r="K26"/>
  <c r="K27"/>
  <c r="K28"/>
  <c r="K29"/>
  <c r="K30"/>
  <c r="K31"/>
  <c r="K32"/>
  <c r="B16"/>
  <c r="B17"/>
  <c r="B18"/>
  <c r="B19"/>
  <c r="B20"/>
  <c r="B21"/>
  <c r="B22"/>
  <c r="B23"/>
  <c r="B24"/>
  <c r="B25"/>
  <c r="B26"/>
  <c r="B27"/>
  <c r="B28"/>
  <c r="B29"/>
  <c r="B30"/>
  <c r="B31"/>
  <c r="B32"/>
  <c r="B15"/>
  <c r="A16"/>
  <c r="A17"/>
  <c r="A18"/>
  <c r="A19"/>
  <c r="A20"/>
  <c r="A21"/>
  <c r="A22"/>
  <c r="A23"/>
  <c r="A24"/>
  <c r="A25"/>
  <c r="A26"/>
  <c r="A27"/>
  <c r="A28"/>
  <c r="A29"/>
  <c r="A30"/>
  <c r="A31"/>
  <c r="A32"/>
  <c r="K15"/>
  <c r="A15"/>
  <c r="K16" i="126"/>
  <c r="K17"/>
  <c r="K18"/>
  <c r="K19"/>
  <c r="K20"/>
  <c r="K21"/>
  <c r="K22"/>
  <c r="K23"/>
  <c r="K24"/>
  <c r="K25"/>
  <c r="K26"/>
  <c r="K27"/>
  <c r="K28"/>
  <c r="K29"/>
  <c r="K30"/>
  <c r="K31"/>
  <c r="K32"/>
  <c r="B16"/>
  <c r="B17"/>
  <c r="B18"/>
  <c r="B19"/>
  <c r="B20"/>
  <c r="B21"/>
  <c r="B22"/>
  <c r="B23"/>
  <c r="B24"/>
  <c r="B25"/>
  <c r="B26"/>
  <c r="B27"/>
  <c r="B28"/>
  <c r="B29"/>
  <c r="B30"/>
  <c r="B31"/>
  <c r="B32"/>
  <c r="A17"/>
  <c r="A18"/>
  <c r="A19"/>
  <c r="A20"/>
  <c r="A21"/>
  <c r="A22"/>
  <c r="A23"/>
  <c r="A24"/>
  <c r="A25"/>
  <c r="A26"/>
  <c r="A27"/>
  <c r="A28"/>
  <c r="A29"/>
  <c r="A30"/>
  <c r="A31"/>
  <c r="A32"/>
  <c r="A16"/>
  <c r="K16" i="117"/>
  <c r="K17"/>
  <c r="K18"/>
  <c r="K19"/>
  <c r="K20"/>
  <c r="K21"/>
  <c r="K22"/>
  <c r="K23"/>
  <c r="K24"/>
  <c r="K25"/>
  <c r="K26"/>
  <c r="K27"/>
  <c r="K28"/>
  <c r="K29"/>
  <c r="K30"/>
  <c r="K31"/>
  <c r="K32"/>
  <c r="B16"/>
  <c r="B17"/>
  <c r="B18"/>
  <c r="B19"/>
  <c r="B20"/>
  <c r="B21"/>
  <c r="B22"/>
  <c r="B23"/>
  <c r="B24"/>
  <c r="B25"/>
  <c r="B26"/>
  <c r="B27"/>
  <c r="B28"/>
  <c r="B29"/>
  <c r="B30"/>
  <c r="B31"/>
  <c r="B32"/>
  <c r="A16"/>
  <c r="A17"/>
  <c r="A18"/>
  <c r="A19"/>
  <c r="A20"/>
  <c r="A21"/>
  <c r="A22"/>
  <c r="A23"/>
  <c r="A24"/>
  <c r="A25"/>
  <c r="A26"/>
  <c r="A27"/>
  <c r="A28"/>
  <c r="A29"/>
  <c r="A30"/>
  <c r="A31"/>
  <c r="A32"/>
  <c r="K15"/>
  <c r="B15"/>
  <c r="A15"/>
  <c r="K16" i="116"/>
  <c r="K17"/>
  <c r="K18"/>
  <c r="K19"/>
  <c r="K20"/>
  <c r="K21"/>
  <c r="K22"/>
  <c r="K23"/>
  <c r="K24"/>
  <c r="K25"/>
  <c r="K26"/>
  <c r="K27"/>
  <c r="K28"/>
  <c r="K29"/>
  <c r="K30"/>
  <c r="K31"/>
  <c r="K32"/>
  <c r="B16"/>
  <c r="B17"/>
  <c r="B18"/>
  <c r="B19"/>
  <c r="B20"/>
  <c r="B21"/>
  <c r="B22"/>
  <c r="B23"/>
  <c r="B24"/>
  <c r="B25"/>
  <c r="B26"/>
  <c r="B27"/>
  <c r="B28"/>
  <c r="B29"/>
  <c r="B30"/>
  <c r="B31"/>
  <c r="B32"/>
  <c r="A16"/>
  <c r="A17"/>
  <c r="A18"/>
  <c r="A19"/>
  <c r="A20"/>
  <c r="A21"/>
  <c r="A22"/>
  <c r="A23"/>
  <c r="A24"/>
  <c r="A25"/>
  <c r="A26"/>
  <c r="A27"/>
  <c r="A28"/>
  <c r="A29"/>
  <c r="A30"/>
  <c r="A31"/>
  <c r="A32"/>
  <c r="K17" i="115"/>
  <c r="K18"/>
  <c r="K19"/>
  <c r="K20"/>
  <c r="K21"/>
  <c r="K22"/>
  <c r="K23"/>
  <c r="K24"/>
  <c r="K25"/>
  <c r="K26"/>
  <c r="K27"/>
  <c r="K28"/>
  <c r="K29"/>
  <c r="K30"/>
  <c r="K31"/>
  <c r="K32"/>
  <c r="B16"/>
  <c r="B17"/>
  <c r="B18"/>
  <c r="B19"/>
  <c r="B20"/>
  <c r="B21"/>
  <c r="B22"/>
  <c r="B23"/>
  <c r="B24"/>
  <c r="B25"/>
  <c r="B26"/>
  <c r="B27"/>
  <c r="B28"/>
  <c r="B29"/>
  <c r="B30"/>
  <c r="B31"/>
  <c r="B32"/>
  <c r="A16"/>
  <c r="A17"/>
  <c r="A18"/>
  <c r="A19"/>
  <c r="A20"/>
  <c r="A21"/>
  <c r="A22"/>
  <c r="A23"/>
  <c r="A24"/>
  <c r="A25"/>
  <c r="A26"/>
  <c r="A27"/>
  <c r="A28"/>
  <c r="A29"/>
  <c r="A30"/>
  <c r="A31"/>
  <c r="A32"/>
  <c r="K16"/>
  <c r="K15"/>
  <c r="B15"/>
  <c r="A15"/>
  <c r="K20" i="114"/>
  <c r="K21"/>
  <c r="K22"/>
  <c r="K23"/>
  <c r="K24"/>
  <c r="K25"/>
  <c r="K26"/>
  <c r="K27"/>
  <c r="K28"/>
  <c r="K29"/>
  <c r="K30"/>
  <c r="K31"/>
  <c r="K32"/>
  <c r="B21"/>
  <c r="B22"/>
  <c r="B23"/>
  <c r="B24"/>
  <c r="B25"/>
  <c r="B26"/>
  <c r="B27"/>
  <c r="B28"/>
  <c r="B29"/>
  <c r="B30"/>
  <c r="B31"/>
  <c r="B32"/>
  <c r="A20"/>
  <c r="A21"/>
  <c r="A22"/>
  <c r="A23"/>
  <c r="A24"/>
  <c r="A25"/>
  <c r="A26"/>
  <c r="A27"/>
  <c r="A28"/>
  <c r="A29"/>
  <c r="A30"/>
  <c r="A31"/>
  <c r="A32"/>
  <c r="B20"/>
  <c r="K19"/>
  <c r="B19"/>
  <c r="A19"/>
  <c r="K18"/>
  <c r="B18"/>
  <c r="A18"/>
  <c r="K17"/>
  <c r="B17"/>
  <c r="A17"/>
  <c r="K16"/>
  <c r="B16"/>
  <c r="A16"/>
  <c r="K14" i="113"/>
  <c r="K15"/>
  <c r="K16"/>
  <c r="K17"/>
  <c r="K18"/>
  <c r="K19"/>
  <c r="K20"/>
  <c r="K21"/>
  <c r="K22"/>
  <c r="K23"/>
  <c r="K24"/>
  <c r="K25"/>
  <c r="K26"/>
  <c r="K27"/>
  <c r="K28"/>
  <c r="K29"/>
  <c r="K30"/>
  <c r="K31"/>
  <c r="K32"/>
  <c r="B23"/>
  <c r="B24"/>
  <c r="B25"/>
  <c r="B26"/>
  <c r="B27"/>
  <c r="B28"/>
  <c r="B29"/>
  <c r="B30"/>
  <c r="B31"/>
  <c r="B32"/>
  <c r="A14"/>
  <c r="A15"/>
  <c r="A16"/>
  <c r="A17"/>
  <c r="A18"/>
  <c r="A19"/>
  <c r="A20"/>
  <c r="A21"/>
  <c r="A22"/>
  <c r="A23"/>
  <c r="A24"/>
  <c r="A25"/>
  <c r="A26"/>
  <c r="A27"/>
  <c r="A28"/>
  <c r="A29"/>
  <c r="A30"/>
  <c r="A31"/>
  <c r="A32"/>
  <c r="L14" i="111"/>
  <c r="L15"/>
  <c r="L15" i="112" s="1"/>
  <c r="L15" i="113" s="1"/>
  <c r="L16" i="111"/>
  <c r="L17"/>
  <c r="L17" i="112" s="1"/>
  <c r="L17" i="113" s="1"/>
  <c r="L18" i="111"/>
  <c r="L19"/>
  <c r="L19" i="112" s="1"/>
  <c r="L19" i="113" s="1"/>
  <c r="L20" i="111"/>
  <c r="L21"/>
  <c r="L21" i="112" s="1"/>
  <c r="L22" i="111"/>
  <c r="L23"/>
  <c r="L24"/>
  <c r="L25"/>
  <c r="L26"/>
  <c r="L27"/>
  <c r="L28"/>
  <c r="L29"/>
  <c r="L30"/>
  <c r="L31"/>
  <c r="L32"/>
  <c r="C20"/>
  <c r="C20" i="112" s="1"/>
  <c r="C21" i="111"/>
  <c r="C22"/>
  <c r="C22" i="112" s="1"/>
  <c r="C23" i="111"/>
  <c r="C24"/>
  <c r="C24" i="112" s="1"/>
  <c r="C25" i="111"/>
  <c r="C26"/>
  <c r="C26" i="112" s="1"/>
  <c r="C27" i="111"/>
  <c r="C28"/>
  <c r="C28" i="112" s="1"/>
  <c r="C29" i="111"/>
  <c r="C30"/>
  <c r="C31"/>
  <c r="C32"/>
  <c r="C32" i="112" s="1"/>
  <c r="C14" i="111"/>
  <c r="C15"/>
  <c r="C15" i="112" s="1"/>
  <c r="C16" i="111"/>
  <c r="C17"/>
  <c r="C17" i="112" s="1"/>
  <c r="C18" i="111"/>
  <c r="C19"/>
  <c r="C19" i="112" s="1"/>
  <c r="K20"/>
  <c r="K21"/>
  <c r="K22"/>
  <c r="K23"/>
  <c r="K24"/>
  <c r="K25"/>
  <c r="K26"/>
  <c r="K27"/>
  <c r="K28"/>
  <c r="K29"/>
  <c r="K30"/>
  <c r="K31"/>
  <c r="K32"/>
  <c r="B20"/>
  <c r="B21"/>
  <c r="B22"/>
  <c r="B23"/>
  <c r="B24"/>
  <c r="B25"/>
  <c r="B26"/>
  <c r="B27"/>
  <c r="B28"/>
  <c r="B29"/>
  <c r="B30"/>
  <c r="B31"/>
  <c r="B32"/>
  <c r="A22"/>
  <c r="A23"/>
  <c r="A24"/>
  <c r="A25"/>
  <c r="A26"/>
  <c r="A27"/>
  <c r="A28"/>
  <c r="A29"/>
  <c r="A30"/>
  <c r="A31"/>
  <c r="A32"/>
  <c r="K19"/>
  <c r="K18"/>
  <c r="K17"/>
  <c r="K16"/>
  <c r="K15"/>
  <c r="K14"/>
  <c r="B19"/>
  <c r="B18"/>
  <c r="B17"/>
  <c r="B16"/>
  <c r="B15"/>
  <c r="B14"/>
  <c r="A21"/>
  <c r="A20"/>
  <c r="A19"/>
  <c r="A18"/>
  <c r="A17"/>
  <c r="A16"/>
  <c r="A15"/>
  <c r="A14"/>
  <c r="K20" i="111"/>
  <c r="O20" s="1"/>
  <c r="K21"/>
  <c r="K22"/>
  <c r="K23"/>
  <c r="K24"/>
  <c r="K25"/>
  <c r="K26"/>
  <c r="O26" s="1"/>
  <c r="K27"/>
  <c r="K28"/>
  <c r="O28" s="1"/>
  <c r="K29"/>
  <c r="K30"/>
  <c r="O30" s="1"/>
  <c r="K31"/>
  <c r="K32"/>
  <c r="O32" s="1"/>
  <c r="B19"/>
  <c r="B20"/>
  <c r="B21"/>
  <c r="B22"/>
  <c r="B23"/>
  <c r="B24"/>
  <c r="B25"/>
  <c r="B26"/>
  <c r="B27"/>
  <c r="B28"/>
  <c r="B29"/>
  <c r="B30"/>
  <c r="B31"/>
  <c r="B32"/>
  <c r="A22"/>
  <c r="A23"/>
  <c r="A24"/>
  <c r="A25"/>
  <c r="A26"/>
  <c r="A27"/>
  <c r="A28"/>
  <c r="A29"/>
  <c r="A30"/>
  <c r="A31"/>
  <c r="A32"/>
  <c r="L22" i="112"/>
  <c r="C21"/>
  <c r="F21" s="1"/>
  <c r="F21" i="111"/>
  <c r="L20" i="112"/>
  <c r="O20" s="1"/>
  <c r="K19" i="111"/>
  <c r="O19" s="1"/>
  <c r="L18" i="112"/>
  <c r="O18" s="1"/>
  <c r="K18" i="111"/>
  <c r="C18" i="112"/>
  <c r="F18" s="1"/>
  <c r="B18" i="111"/>
  <c r="K17"/>
  <c r="B17"/>
  <c r="L16" i="112"/>
  <c r="O16" s="1"/>
  <c r="K16" i="111"/>
  <c r="C16" i="112"/>
  <c r="F16" s="1"/>
  <c r="B16" i="111"/>
  <c r="K15"/>
  <c r="B15"/>
  <c r="A21"/>
  <c r="A20"/>
  <c r="A19"/>
  <c r="A18"/>
  <c r="A17"/>
  <c r="A16"/>
  <c r="A15"/>
  <c r="K32" i="104"/>
  <c r="O32" s="1"/>
  <c r="K31"/>
  <c r="K30"/>
  <c r="O30" s="1"/>
  <c r="K29"/>
  <c r="K28"/>
  <c r="O28" s="1"/>
  <c r="K27"/>
  <c r="K26"/>
  <c r="O26" s="1"/>
  <c r="K25"/>
  <c r="K24"/>
  <c r="O24" s="1"/>
  <c r="K23"/>
  <c r="K22"/>
  <c r="O22" s="1"/>
  <c r="K21"/>
  <c r="O21" s="1"/>
  <c r="K20"/>
  <c r="O20" s="1"/>
  <c r="K19"/>
  <c r="K18"/>
  <c r="O18" s="1"/>
  <c r="K17"/>
  <c r="K16"/>
  <c r="O16" s="1"/>
  <c r="K15"/>
  <c r="K14"/>
  <c r="O14" s="1"/>
  <c r="B32"/>
  <c r="B31"/>
  <c r="F31" s="1"/>
  <c r="B30"/>
  <c r="B29"/>
  <c r="B28"/>
  <c r="B27"/>
  <c r="F27" s="1"/>
  <c r="B26"/>
  <c r="B25"/>
  <c r="B24"/>
  <c r="B23"/>
  <c r="F23" s="1"/>
  <c r="B22"/>
  <c r="B21"/>
  <c r="F21" s="1"/>
  <c r="B20"/>
  <c r="F20" s="1"/>
  <c r="B19"/>
  <c r="F19" s="1"/>
  <c r="B18"/>
  <c r="B17"/>
  <c r="F17" s="1"/>
  <c r="B16"/>
  <c r="B15"/>
  <c r="B14"/>
  <c r="A22"/>
  <c r="A23"/>
  <c r="A24"/>
  <c r="A25"/>
  <c r="A26"/>
  <c r="A27"/>
  <c r="A28"/>
  <c r="A29"/>
  <c r="A30"/>
  <c r="A31"/>
  <c r="A32"/>
  <c r="A21"/>
  <c r="A20"/>
  <c r="A19"/>
  <c r="A18"/>
  <c r="A17"/>
  <c r="A16"/>
  <c r="A15"/>
  <c r="A14"/>
  <c r="A13"/>
  <c r="O19"/>
  <c r="F18"/>
  <c r="O17"/>
  <c r="F16"/>
  <c r="O15"/>
  <c r="F15"/>
  <c r="F14"/>
  <c r="E81" i="42"/>
  <c r="D81"/>
  <c r="C81"/>
  <c r="E80"/>
  <c r="D80"/>
  <c r="C80"/>
  <c r="E79"/>
  <c r="D79"/>
  <c r="C79"/>
  <c r="E78"/>
  <c r="D78"/>
  <c r="C78"/>
  <c r="E77"/>
  <c r="D77"/>
  <c r="C77"/>
  <c r="E76"/>
  <c r="D76"/>
  <c r="C76"/>
  <c r="E75"/>
  <c r="D75"/>
  <c r="C75"/>
  <c r="E74"/>
  <c r="D74"/>
  <c r="C74"/>
  <c r="E60"/>
  <c r="D60"/>
  <c r="C48" i="24" s="1"/>
  <c r="K48" s="1"/>
  <c r="C86" s="1"/>
  <c r="K86" s="1"/>
  <c r="C60" i="42"/>
  <c r="E59"/>
  <c r="D59"/>
  <c r="C59"/>
  <c r="E55"/>
  <c r="D55"/>
  <c r="C55"/>
  <c r="E54"/>
  <c r="D54"/>
  <c r="C54"/>
  <c r="E53"/>
  <c r="D53"/>
  <c r="C53"/>
  <c r="E52"/>
  <c r="D52"/>
  <c r="C52"/>
  <c r="E51"/>
  <c r="D51"/>
  <c r="C51"/>
  <c r="E56"/>
  <c r="D56"/>
  <c r="C56"/>
  <c r="E57"/>
  <c r="D57"/>
  <c r="C57"/>
  <c r="E58"/>
  <c r="D58"/>
  <c r="C58"/>
  <c r="E46"/>
  <c r="D46"/>
  <c r="C46"/>
  <c r="E45"/>
  <c r="D45"/>
  <c r="C45"/>
  <c r="E44"/>
  <c r="D44"/>
  <c r="C44"/>
  <c r="E43"/>
  <c r="D43"/>
  <c r="C43"/>
  <c r="E42"/>
  <c r="D42"/>
  <c r="C42"/>
  <c r="E41"/>
  <c r="D41"/>
  <c r="C41"/>
  <c r="E40"/>
  <c r="D40"/>
  <c r="C40"/>
  <c r="E39"/>
  <c r="D39"/>
  <c r="C39"/>
  <c r="E38"/>
  <c r="D38"/>
  <c r="C38"/>
  <c r="E37"/>
  <c r="D37"/>
  <c r="C37"/>
  <c r="E36"/>
  <c r="D36"/>
  <c r="C36"/>
  <c r="B22" i="113" s="1"/>
  <c r="E35" i="42"/>
  <c r="D35"/>
  <c r="C35"/>
  <c r="B21" i="113" s="1"/>
  <c r="E34" i="42"/>
  <c r="D34"/>
  <c r="C34"/>
  <c r="B20" i="113" s="1"/>
  <c r="E33" i="42"/>
  <c r="D33"/>
  <c r="C33"/>
  <c r="B19" i="113" s="1"/>
  <c r="E32" i="42"/>
  <c r="D32"/>
  <c r="C32"/>
  <c r="B18" i="113" s="1"/>
  <c r="E31" i="42"/>
  <c r="D31"/>
  <c r="C31"/>
  <c r="B17" i="113" s="1"/>
  <c r="E30" i="42"/>
  <c r="D30"/>
  <c r="C30"/>
  <c r="B16" i="113" s="1"/>
  <c r="E29" i="42"/>
  <c r="D29"/>
  <c r="C29"/>
  <c r="B15" i="113" s="1"/>
  <c r="B38" i="42"/>
  <c r="B61" s="1"/>
  <c r="B84" s="1"/>
  <c r="B46"/>
  <c r="B69" s="1"/>
  <c r="B92" s="1"/>
  <c r="B45"/>
  <c r="B44"/>
  <c r="B67" s="1"/>
  <c r="B90" s="1"/>
  <c r="B43"/>
  <c r="B42"/>
  <c r="B65" s="1"/>
  <c r="B88" s="1"/>
  <c r="B41"/>
  <c r="B40"/>
  <c r="B63" s="1"/>
  <c r="B86" s="1"/>
  <c r="B39"/>
  <c r="B62" s="1"/>
  <c r="B85" s="1"/>
  <c r="B37"/>
  <c r="B60" s="1"/>
  <c r="B36"/>
  <c r="B59" s="1"/>
  <c r="B35"/>
  <c r="B58" s="1"/>
  <c r="B81" s="1"/>
  <c r="B34"/>
  <c r="B57" s="1"/>
  <c r="B80" s="1"/>
  <c r="B33"/>
  <c r="B56" s="1"/>
  <c r="B79" s="1"/>
  <c r="B32"/>
  <c r="B55" s="1"/>
  <c r="B78" s="1"/>
  <c r="B31"/>
  <c r="B54" s="1"/>
  <c r="B77" s="1"/>
  <c r="B30"/>
  <c r="B53" s="1"/>
  <c r="B76" s="1"/>
  <c r="B28"/>
  <c r="C28"/>
  <c r="B14" i="113" s="1"/>
  <c r="D28" i="42"/>
  <c r="E28"/>
  <c r="B29"/>
  <c r="B64"/>
  <c r="B87" s="1"/>
  <c r="B66"/>
  <c r="B89" s="1"/>
  <c r="B68"/>
  <c r="B91" s="1"/>
  <c r="F47"/>
  <c r="G47"/>
  <c r="H47"/>
  <c r="B17" i="99"/>
  <c r="N37" i="148"/>
  <c r="N37" i="147"/>
  <c r="N37" i="146"/>
  <c r="N37" i="145"/>
  <c r="N37" i="144"/>
  <c r="N37" i="143"/>
  <c r="N37" i="142"/>
  <c r="N37" i="141"/>
  <c r="N37" i="140"/>
  <c r="N37" i="139"/>
  <c r="N37" i="138"/>
  <c r="N37" i="137"/>
  <c r="N37" i="136"/>
  <c r="N37" i="135"/>
  <c r="N37" i="134"/>
  <c r="N37" i="133"/>
  <c r="N37" i="132"/>
  <c r="N37" i="131"/>
  <c r="N37" i="130"/>
  <c r="N37" i="129"/>
  <c r="N37" i="128"/>
  <c r="N37" i="127"/>
  <c r="N37" i="126"/>
  <c r="N37" i="117"/>
  <c r="N37" i="116"/>
  <c r="N37" i="115"/>
  <c r="N37" i="114"/>
  <c r="N37" i="113"/>
  <c r="N37" i="112"/>
  <c r="N37" i="111"/>
  <c r="C54" i="104"/>
  <c r="C53"/>
  <c r="C52"/>
  <c r="B54"/>
  <c r="B52"/>
  <c r="J41" i="150"/>
  <c r="J39"/>
  <c r="J37"/>
  <c r="J35"/>
  <c r="J33"/>
  <c r="J31"/>
  <c r="J29"/>
  <c r="J27"/>
  <c r="J25"/>
  <c r="J23"/>
  <c r="J21"/>
  <c r="J19"/>
  <c r="J17"/>
  <c r="J15"/>
  <c r="J14"/>
  <c r="F41"/>
  <c r="E41"/>
  <c r="C41"/>
  <c r="A41"/>
  <c r="F40"/>
  <c r="E40"/>
  <c r="C40"/>
  <c r="A40"/>
  <c r="F39"/>
  <c r="E39"/>
  <c r="C39"/>
  <c r="A39"/>
  <c r="F38"/>
  <c r="E38"/>
  <c r="C38"/>
  <c r="A38"/>
  <c r="F37"/>
  <c r="E37"/>
  <c r="C37"/>
  <c r="A37"/>
  <c r="F36"/>
  <c r="E36"/>
  <c r="C36"/>
  <c r="A36"/>
  <c r="F35"/>
  <c r="E35"/>
  <c r="C35"/>
  <c r="A35"/>
  <c r="F34"/>
  <c r="E34"/>
  <c r="C34"/>
  <c r="A34"/>
  <c r="F33"/>
  <c r="E33"/>
  <c r="C33"/>
  <c r="A33"/>
  <c r="F32"/>
  <c r="E32"/>
  <c r="C32"/>
  <c r="A32"/>
  <c r="F31"/>
  <c r="E31"/>
  <c r="C31"/>
  <c r="A31"/>
  <c r="F30"/>
  <c r="E30"/>
  <c r="C30"/>
  <c r="A30"/>
  <c r="F29"/>
  <c r="E29"/>
  <c r="C29"/>
  <c r="A29"/>
  <c r="F28"/>
  <c r="E28"/>
  <c r="C28"/>
  <c r="A28"/>
  <c r="F27"/>
  <c r="E27"/>
  <c r="C27"/>
  <c r="A27"/>
  <c r="J26"/>
  <c r="F26"/>
  <c r="E26"/>
  <c r="C26"/>
  <c r="A26"/>
  <c r="F25"/>
  <c r="E25"/>
  <c r="C25"/>
  <c r="A25"/>
  <c r="F24"/>
  <c r="E24"/>
  <c r="C24"/>
  <c r="A24"/>
  <c r="F23"/>
  <c r="E23"/>
  <c r="C23"/>
  <c r="A23"/>
  <c r="J22"/>
  <c r="F22"/>
  <c r="E22"/>
  <c r="C22"/>
  <c r="A22"/>
  <c r="F21"/>
  <c r="E21"/>
  <c r="C21"/>
  <c r="A21"/>
  <c r="F20"/>
  <c r="E20"/>
  <c r="C20"/>
  <c r="A20"/>
  <c r="F19"/>
  <c r="E19"/>
  <c r="C19"/>
  <c r="A19"/>
  <c r="F18"/>
  <c r="E18"/>
  <c r="C18"/>
  <c r="A18"/>
  <c r="F17"/>
  <c r="E17"/>
  <c r="C17"/>
  <c r="A17"/>
  <c r="F16"/>
  <c r="E16"/>
  <c r="C16"/>
  <c r="A16"/>
  <c r="F15"/>
  <c r="E15"/>
  <c r="C15"/>
  <c r="A15"/>
  <c r="F14"/>
  <c r="E14"/>
  <c r="C14"/>
  <c r="A14"/>
  <c r="J13"/>
  <c r="F13"/>
  <c r="E13"/>
  <c r="C13"/>
  <c r="A13"/>
  <c r="F12"/>
  <c r="E12"/>
  <c r="C12"/>
  <c r="A12"/>
  <c r="J11"/>
  <c r="F11"/>
  <c r="E11"/>
  <c r="C11"/>
  <c r="A11"/>
  <c r="E8"/>
  <c r="A8"/>
  <c r="H6"/>
  <c r="E6"/>
  <c r="A6"/>
  <c r="H4"/>
  <c r="E4"/>
  <c r="A4"/>
  <c r="L2"/>
  <c r="H2"/>
  <c r="E2"/>
  <c r="A2"/>
  <c r="M33" i="117"/>
  <c r="N33"/>
  <c r="O17" i="21" s="1"/>
  <c r="H104" i="24"/>
  <c r="G104"/>
  <c r="F104"/>
  <c r="K103"/>
  <c r="K101"/>
  <c r="L100"/>
  <c r="L98"/>
  <c r="K80"/>
  <c r="B80"/>
  <c r="K79"/>
  <c r="F79"/>
  <c r="B79"/>
  <c r="B78"/>
  <c r="K77"/>
  <c r="B77"/>
  <c r="H66"/>
  <c r="G66"/>
  <c r="F66"/>
  <c r="K65"/>
  <c r="K64"/>
  <c r="C102" s="1"/>
  <c r="K102" s="1"/>
  <c r="K63"/>
  <c r="K62"/>
  <c r="C100" s="1"/>
  <c r="K100" s="1"/>
  <c r="K61"/>
  <c r="C99" s="1"/>
  <c r="K99" s="1"/>
  <c r="K60"/>
  <c r="C98" s="1"/>
  <c r="K98" s="1"/>
  <c r="C59"/>
  <c r="K59" s="1"/>
  <c r="C97" s="1"/>
  <c r="K97" s="1"/>
  <c r="K42"/>
  <c r="B42"/>
  <c r="K41"/>
  <c r="F41"/>
  <c r="B41"/>
  <c r="B40"/>
  <c r="K39"/>
  <c r="B39"/>
  <c r="F9" i="147"/>
  <c r="F9" i="146"/>
  <c r="F9" i="145"/>
  <c r="F9" i="144"/>
  <c r="F9" i="143"/>
  <c r="F9" i="142"/>
  <c r="F9" i="141"/>
  <c r="F9" i="140"/>
  <c r="F9" i="139"/>
  <c r="F9" i="138"/>
  <c r="F9" i="137"/>
  <c r="F9" i="136"/>
  <c r="F9" i="135"/>
  <c r="F9" i="134"/>
  <c r="F9" i="133"/>
  <c r="F9" i="132"/>
  <c r="F9" i="131"/>
  <c r="F9" i="130"/>
  <c r="F9" i="129"/>
  <c r="F9" i="128"/>
  <c r="F9" i="127"/>
  <c r="F9" i="126"/>
  <c r="F9" i="117"/>
  <c r="F9" i="116"/>
  <c r="F9" i="115"/>
  <c r="F9" i="114"/>
  <c r="F9" i="113"/>
  <c r="F9" i="112"/>
  <c r="F9" i="111"/>
  <c r="F9" i="104"/>
  <c r="F40" i="21"/>
  <c r="F39"/>
  <c r="F38"/>
  <c r="F37"/>
  <c r="F36"/>
  <c r="F35"/>
  <c r="F34"/>
  <c r="F33"/>
  <c r="F32"/>
  <c r="F31"/>
  <c r="F30"/>
  <c r="F29"/>
  <c r="F28"/>
  <c r="F27"/>
  <c r="F26"/>
  <c r="F25"/>
  <c r="F24"/>
  <c r="F23"/>
  <c r="F22"/>
  <c r="F21"/>
  <c r="F20"/>
  <c r="F19"/>
  <c r="F18"/>
  <c r="F17"/>
  <c r="F16"/>
  <c r="F15"/>
  <c r="F14"/>
  <c r="F13"/>
  <c r="F12"/>
  <c r="F11"/>
  <c r="F10"/>
  <c r="E40"/>
  <c r="E39"/>
  <c r="E38"/>
  <c r="E37"/>
  <c r="E36"/>
  <c r="E35"/>
  <c r="E34"/>
  <c r="E33"/>
  <c r="E32"/>
  <c r="E31"/>
  <c r="E30"/>
  <c r="E29"/>
  <c r="E28"/>
  <c r="E27"/>
  <c r="E26"/>
  <c r="E25"/>
  <c r="E24"/>
  <c r="E23"/>
  <c r="E22"/>
  <c r="E21"/>
  <c r="E20"/>
  <c r="E19"/>
  <c r="E18"/>
  <c r="E17"/>
  <c r="E16"/>
  <c r="E15"/>
  <c r="E14"/>
  <c r="E13"/>
  <c r="E12"/>
  <c r="E11"/>
  <c r="E10"/>
  <c r="C40"/>
  <c r="C39"/>
  <c r="C38"/>
  <c r="C37"/>
  <c r="C36"/>
  <c r="C35"/>
  <c r="C34"/>
  <c r="C33"/>
  <c r="C32"/>
  <c r="C31"/>
  <c r="C30"/>
  <c r="C29"/>
  <c r="C28"/>
  <c r="C27"/>
  <c r="C26"/>
  <c r="C25"/>
  <c r="C24"/>
  <c r="C23"/>
  <c r="C22"/>
  <c r="C21"/>
  <c r="C20"/>
  <c r="C19"/>
  <c r="C18"/>
  <c r="C17"/>
  <c r="C16"/>
  <c r="C15"/>
  <c r="C14"/>
  <c r="C13"/>
  <c r="C12"/>
  <c r="C11"/>
  <c r="A40"/>
  <c r="A39"/>
  <c r="A38"/>
  <c r="A37"/>
  <c r="A36"/>
  <c r="A35"/>
  <c r="A34"/>
  <c r="A33"/>
  <c r="A32"/>
  <c r="A31"/>
  <c r="A30"/>
  <c r="A29"/>
  <c r="A28"/>
  <c r="A27"/>
  <c r="A26"/>
  <c r="A25"/>
  <c r="A24"/>
  <c r="A23"/>
  <c r="A22"/>
  <c r="A21"/>
  <c r="A20"/>
  <c r="A19"/>
  <c r="A18"/>
  <c r="A17"/>
  <c r="A16"/>
  <c r="A15"/>
  <c r="A14"/>
  <c r="A13"/>
  <c r="A12"/>
  <c r="A11"/>
  <c r="C10"/>
  <c r="A10"/>
  <c r="N33" i="148"/>
  <c r="O40" i="21" s="1"/>
  <c r="M33" i="148"/>
  <c r="J33"/>
  <c r="I33"/>
  <c r="H33"/>
  <c r="G33"/>
  <c r="E33"/>
  <c r="H40" i="21" s="1"/>
  <c r="D33" i="148"/>
  <c r="H32" i="32"/>
  <c r="H30"/>
  <c r="H28"/>
  <c r="H26"/>
  <c r="H24"/>
  <c r="K14" i="148"/>
  <c r="H14" i="32" s="1"/>
  <c r="B14" i="148"/>
  <c r="B14" i="32" s="1"/>
  <c r="A14" i="148"/>
  <c r="K13"/>
  <c r="H13" i="32" s="1"/>
  <c r="B13" i="148"/>
  <c r="B13" i="32" s="1"/>
  <c r="A13" i="148"/>
  <c r="C9"/>
  <c r="A9"/>
  <c r="K7"/>
  <c r="C7"/>
  <c r="A7"/>
  <c r="K5"/>
  <c r="C5"/>
  <c r="A5"/>
  <c r="K3"/>
  <c r="C3"/>
  <c r="A3"/>
  <c r="N33" i="147"/>
  <c r="O39" i="21" s="1"/>
  <c r="M33" i="147"/>
  <c r="J33"/>
  <c r="I33"/>
  <c r="H33"/>
  <c r="G33"/>
  <c r="E33"/>
  <c r="D33"/>
  <c r="K14"/>
  <c r="B14"/>
  <c r="A14"/>
  <c r="K13"/>
  <c r="B13"/>
  <c r="A13"/>
  <c r="C9"/>
  <c r="A9"/>
  <c r="K7"/>
  <c r="C7"/>
  <c r="A7"/>
  <c r="K5"/>
  <c r="C5"/>
  <c r="A5"/>
  <c r="K3"/>
  <c r="C3"/>
  <c r="A3"/>
  <c r="N33" i="146"/>
  <c r="O38" i="21" s="1"/>
  <c r="M33" i="146"/>
  <c r="J33"/>
  <c r="I33"/>
  <c r="H33"/>
  <c r="G33"/>
  <c r="E33"/>
  <c r="H38" i="21" s="1"/>
  <c r="D33" i="146"/>
  <c r="K14"/>
  <c r="A14"/>
  <c r="K13"/>
  <c r="B13"/>
  <c r="A13"/>
  <c r="C9"/>
  <c r="A9"/>
  <c r="K7"/>
  <c r="C7"/>
  <c r="A7"/>
  <c r="K5"/>
  <c r="C5"/>
  <c r="A5"/>
  <c r="K3"/>
  <c r="C3"/>
  <c r="A3"/>
  <c r="N33" i="145"/>
  <c r="O37" i="21" s="1"/>
  <c r="M33" i="145"/>
  <c r="J33"/>
  <c r="I33"/>
  <c r="H33"/>
  <c r="G33"/>
  <c r="E33"/>
  <c r="H37" i="21" s="1"/>
  <c r="D33" i="145"/>
  <c r="K14"/>
  <c r="B14"/>
  <c r="A14"/>
  <c r="K13"/>
  <c r="B13"/>
  <c r="A13"/>
  <c r="C9"/>
  <c r="A9"/>
  <c r="K7"/>
  <c r="C7"/>
  <c r="A7"/>
  <c r="K5"/>
  <c r="C5"/>
  <c r="A5"/>
  <c r="K3"/>
  <c r="C3"/>
  <c r="A3"/>
  <c r="N33" i="144"/>
  <c r="O36" i="21" s="1"/>
  <c r="M33" i="144"/>
  <c r="J33"/>
  <c r="I33"/>
  <c r="H33"/>
  <c r="G33"/>
  <c r="E33"/>
  <c r="H36" i="21" s="1"/>
  <c r="D33" i="144"/>
  <c r="K14"/>
  <c r="B14"/>
  <c r="A14"/>
  <c r="K13"/>
  <c r="B13"/>
  <c r="A13"/>
  <c r="C9"/>
  <c r="A9"/>
  <c r="K7"/>
  <c r="C7"/>
  <c r="A7"/>
  <c r="K5"/>
  <c r="C5"/>
  <c r="A5"/>
  <c r="K3"/>
  <c r="C3"/>
  <c r="A3"/>
  <c r="N33" i="143"/>
  <c r="O35" i="21" s="1"/>
  <c r="M33" i="143"/>
  <c r="J33"/>
  <c r="I33"/>
  <c r="H33"/>
  <c r="G33"/>
  <c r="E33"/>
  <c r="H35" i="21" s="1"/>
  <c r="D33" i="143"/>
  <c r="B14"/>
  <c r="A14"/>
  <c r="K13"/>
  <c r="B13"/>
  <c r="A13"/>
  <c r="C9"/>
  <c r="A9"/>
  <c r="K7"/>
  <c r="C7"/>
  <c r="A7"/>
  <c r="K5"/>
  <c r="C5"/>
  <c r="A5"/>
  <c r="K3"/>
  <c r="C3"/>
  <c r="A3"/>
  <c r="N33" i="142"/>
  <c r="O34" i="21" s="1"/>
  <c r="M33" i="142"/>
  <c r="J33"/>
  <c r="I33"/>
  <c r="H33"/>
  <c r="G33"/>
  <c r="E33"/>
  <c r="H34" i="21" s="1"/>
  <c r="D33" i="142"/>
  <c r="K14"/>
  <c r="B14"/>
  <c r="A14"/>
  <c r="K13"/>
  <c r="B13"/>
  <c r="A13"/>
  <c r="C9"/>
  <c r="A9"/>
  <c r="K7"/>
  <c r="C7"/>
  <c r="A7"/>
  <c r="K5"/>
  <c r="C5"/>
  <c r="A5"/>
  <c r="K3"/>
  <c r="C3"/>
  <c r="A3"/>
  <c r="N33" i="141"/>
  <c r="O33" i="21" s="1"/>
  <c r="M33" i="141"/>
  <c r="J33"/>
  <c r="I33"/>
  <c r="H33"/>
  <c r="G33"/>
  <c r="E33"/>
  <c r="D33"/>
  <c r="K14"/>
  <c r="B14"/>
  <c r="A14"/>
  <c r="K13"/>
  <c r="B13"/>
  <c r="A13"/>
  <c r="C9"/>
  <c r="A9"/>
  <c r="K7"/>
  <c r="C7"/>
  <c r="A7"/>
  <c r="K5"/>
  <c r="C5"/>
  <c r="A5"/>
  <c r="K3"/>
  <c r="C3"/>
  <c r="A3"/>
  <c r="N33" i="140"/>
  <c r="O32" i="21" s="1"/>
  <c r="M33" i="140"/>
  <c r="J33"/>
  <c r="I33"/>
  <c r="H33"/>
  <c r="G33"/>
  <c r="E33"/>
  <c r="H32" i="21" s="1"/>
  <c r="D33" i="140"/>
  <c r="K14"/>
  <c r="B14"/>
  <c r="A14"/>
  <c r="K13"/>
  <c r="B13"/>
  <c r="A13"/>
  <c r="C9"/>
  <c r="A9"/>
  <c r="K7"/>
  <c r="C7"/>
  <c r="A7"/>
  <c r="K5"/>
  <c r="C5"/>
  <c r="A5"/>
  <c r="K3"/>
  <c r="C3"/>
  <c r="A3"/>
  <c r="N33" i="139"/>
  <c r="O31" i="21" s="1"/>
  <c r="M33" i="139"/>
  <c r="J33"/>
  <c r="I33"/>
  <c r="H33"/>
  <c r="G33"/>
  <c r="E33"/>
  <c r="D33"/>
  <c r="K14"/>
  <c r="B14"/>
  <c r="A14"/>
  <c r="K13"/>
  <c r="B13"/>
  <c r="A13"/>
  <c r="C9"/>
  <c r="A9"/>
  <c r="K7"/>
  <c r="C7"/>
  <c r="A7"/>
  <c r="K5"/>
  <c r="C5"/>
  <c r="A5"/>
  <c r="K3"/>
  <c r="C3"/>
  <c r="A3"/>
  <c r="N33" i="138"/>
  <c r="O30" i="21" s="1"/>
  <c r="M33" i="138"/>
  <c r="J33"/>
  <c r="I33"/>
  <c r="H33"/>
  <c r="G33"/>
  <c r="E33"/>
  <c r="H30" i="21" s="1"/>
  <c r="D33" i="138"/>
  <c r="K14"/>
  <c r="B14"/>
  <c r="A14"/>
  <c r="K13"/>
  <c r="B13"/>
  <c r="A13"/>
  <c r="C9"/>
  <c r="A9"/>
  <c r="K7"/>
  <c r="C7"/>
  <c r="A7"/>
  <c r="K5"/>
  <c r="C5"/>
  <c r="A5"/>
  <c r="K3"/>
  <c r="C3"/>
  <c r="A3"/>
  <c r="N33" i="137"/>
  <c r="O29" i="21" s="1"/>
  <c r="M33" i="137"/>
  <c r="J33"/>
  <c r="I33"/>
  <c r="H33"/>
  <c r="G33"/>
  <c r="E33"/>
  <c r="D33"/>
  <c r="K14"/>
  <c r="B14"/>
  <c r="A14"/>
  <c r="K13"/>
  <c r="B13"/>
  <c r="A13"/>
  <c r="C9"/>
  <c r="A9"/>
  <c r="K7"/>
  <c r="C7"/>
  <c r="A7"/>
  <c r="K5"/>
  <c r="C5"/>
  <c r="A5"/>
  <c r="K3"/>
  <c r="C3"/>
  <c r="A3"/>
  <c r="N33" i="136"/>
  <c r="O28" i="21" s="1"/>
  <c r="M33" i="136"/>
  <c r="J33"/>
  <c r="I33"/>
  <c r="H33"/>
  <c r="G33"/>
  <c r="E33"/>
  <c r="H28" i="21" s="1"/>
  <c r="D33" i="136"/>
  <c r="K14"/>
  <c r="B14"/>
  <c r="A14"/>
  <c r="K13"/>
  <c r="B13"/>
  <c r="A13"/>
  <c r="C9"/>
  <c r="A9"/>
  <c r="K7"/>
  <c r="C7"/>
  <c r="A7"/>
  <c r="K5"/>
  <c r="C5"/>
  <c r="A5"/>
  <c r="K3"/>
  <c r="C3"/>
  <c r="A3"/>
  <c r="N33" i="135"/>
  <c r="O27" i="21" s="1"/>
  <c r="M33" i="135"/>
  <c r="J33"/>
  <c r="I33"/>
  <c r="H33"/>
  <c r="G33"/>
  <c r="E33"/>
  <c r="D33"/>
  <c r="K14"/>
  <c r="B14"/>
  <c r="A14"/>
  <c r="K13"/>
  <c r="B13"/>
  <c r="A13"/>
  <c r="C9"/>
  <c r="A9"/>
  <c r="K7"/>
  <c r="C7"/>
  <c r="A7"/>
  <c r="K5"/>
  <c r="C5"/>
  <c r="A5"/>
  <c r="K3"/>
  <c r="C3"/>
  <c r="A3"/>
  <c r="N33" i="134"/>
  <c r="O26" i="21" s="1"/>
  <c r="M33" i="134"/>
  <c r="J33"/>
  <c r="I33"/>
  <c r="H33"/>
  <c r="G33"/>
  <c r="E33"/>
  <c r="H26" i="21" s="1"/>
  <c r="D33" i="134"/>
  <c r="K13"/>
  <c r="B13"/>
  <c r="A13"/>
  <c r="C9"/>
  <c r="A9"/>
  <c r="K7"/>
  <c r="C7"/>
  <c r="A7"/>
  <c r="K5"/>
  <c r="C5"/>
  <c r="A5"/>
  <c r="K3"/>
  <c r="C3"/>
  <c r="A3"/>
  <c r="N33" i="133"/>
  <c r="O25" i="21" s="1"/>
  <c r="M33" i="133"/>
  <c r="J33"/>
  <c r="I33"/>
  <c r="H33"/>
  <c r="G33"/>
  <c r="E33"/>
  <c r="H25" i="21" s="1"/>
  <c r="D33" i="133"/>
  <c r="B32"/>
  <c r="K14"/>
  <c r="B14"/>
  <c r="A14"/>
  <c r="K13"/>
  <c r="B13"/>
  <c r="A13"/>
  <c r="C9"/>
  <c r="A9"/>
  <c r="K7"/>
  <c r="C7"/>
  <c r="A7"/>
  <c r="K5"/>
  <c r="C5"/>
  <c r="A5"/>
  <c r="K3"/>
  <c r="C3"/>
  <c r="A3"/>
  <c r="N33" i="132"/>
  <c r="O24" i="21" s="1"/>
  <c r="M33" i="132"/>
  <c r="J33"/>
  <c r="I33"/>
  <c r="H33"/>
  <c r="G33"/>
  <c r="E33"/>
  <c r="H24" i="21" s="1"/>
  <c r="D33" i="132"/>
  <c r="K14"/>
  <c r="B14"/>
  <c r="A14"/>
  <c r="K13"/>
  <c r="B13"/>
  <c r="A13"/>
  <c r="C9"/>
  <c r="A9"/>
  <c r="K7"/>
  <c r="C7"/>
  <c r="A7"/>
  <c r="K5"/>
  <c r="C5"/>
  <c r="A5"/>
  <c r="K3"/>
  <c r="C3"/>
  <c r="A3"/>
  <c r="N33" i="131"/>
  <c r="O23" i="21" s="1"/>
  <c r="M33" i="131"/>
  <c r="J33"/>
  <c r="I33"/>
  <c r="H33"/>
  <c r="G33"/>
  <c r="E33"/>
  <c r="D33"/>
  <c r="B32"/>
  <c r="B31"/>
  <c r="B30"/>
  <c r="B29"/>
  <c r="B28"/>
  <c r="B27"/>
  <c r="B26"/>
  <c r="B25"/>
  <c r="B24"/>
  <c r="B23"/>
  <c r="K14"/>
  <c r="B14"/>
  <c r="A14"/>
  <c r="K13"/>
  <c r="B13"/>
  <c r="A13"/>
  <c r="C9"/>
  <c r="A9"/>
  <c r="K7"/>
  <c r="C7"/>
  <c r="A7"/>
  <c r="K5"/>
  <c r="C5"/>
  <c r="A5"/>
  <c r="K3"/>
  <c r="C3"/>
  <c r="A3"/>
  <c r="N33" i="130"/>
  <c r="O22" i="21" s="1"/>
  <c r="M33" i="130"/>
  <c r="J33"/>
  <c r="I33"/>
  <c r="H33"/>
  <c r="G33"/>
  <c r="E33"/>
  <c r="H22" i="21" s="1"/>
  <c r="D33" i="130"/>
  <c r="K14"/>
  <c r="B14"/>
  <c r="A14"/>
  <c r="K13"/>
  <c r="B13"/>
  <c r="A13"/>
  <c r="C9"/>
  <c r="A9"/>
  <c r="K7"/>
  <c r="C7"/>
  <c r="A7"/>
  <c r="K5"/>
  <c r="C5"/>
  <c r="A5"/>
  <c r="K3"/>
  <c r="C3"/>
  <c r="A3"/>
  <c r="N33" i="129"/>
  <c r="O21" i="21" s="1"/>
  <c r="M33" i="129"/>
  <c r="J33"/>
  <c r="I33"/>
  <c r="H33"/>
  <c r="G33"/>
  <c r="E33"/>
  <c r="D33"/>
  <c r="K14"/>
  <c r="B14"/>
  <c r="A14"/>
  <c r="K13"/>
  <c r="B13"/>
  <c r="A13"/>
  <c r="C9"/>
  <c r="A9"/>
  <c r="K7"/>
  <c r="C7"/>
  <c r="A7"/>
  <c r="K5"/>
  <c r="C5"/>
  <c r="A5"/>
  <c r="K3"/>
  <c r="C3"/>
  <c r="A3"/>
  <c r="N33" i="128"/>
  <c r="O20" i="21" s="1"/>
  <c r="M33" i="128"/>
  <c r="J33"/>
  <c r="I33"/>
  <c r="H33"/>
  <c r="G33"/>
  <c r="E33"/>
  <c r="H20" i="21" s="1"/>
  <c r="D33" i="128"/>
  <c r="K15"/>
  <c r="B15"/>
  <c r="A15"/>
  <c r="K14"/>
  <c r="B14"/>
  <c r="A14"/>
  <c r="K13"/>
  <c r="B13"/>
  <c r="A13"/>
  <c r="C9"/>
  <c r="A9"/>
  <c r="K7"/>
  <c r="C7"/>
  <c r="A7"/>
  <c r="K5"/>
  <c r="C5"/>
  <c r="A5"/>
  <c r="K3"/>
  <c r="C3"/>
  <c r="A3"/>
  <c r="N33" i="127"/>
  <c r="O19" i="21" s="1"/>
  <c r="M33" i="127"/>
  <c r="J33"/>
  <c r="I33"/>
  <c r="H33"/>
  <c r="G33"/>
  <c r="E33"/>
  <c r="H19" i="21" s="1"/>
  <c r="D33" i="127"/>
  <c r="K14"/>
  <c r="B14"/>
  <c r="A14"/>
  <c r="K13"/>
  <c r="B13"/>
  <c r="A13"/>
  <c r="C9"/>
  <c r="A9"/>
  <c r="K7"/>
  <c r="C7"/>
  <c r="A7"/>
  <c r="K5"/>
  <c r="C5"/>
  <c r="A5"/>
  <c r="K3"/>
  <c r="C3"/>
  <c r="A3"/>
  <c r="N33" i="126"/>
  <c r="O18" i="21" s="1"/>
  <c r="M33" i="126"/>
  <c r="J33"/>
  <c r="I33"/>
  <c r="H33"/>
  <c r="G33"/>
  <c r="E33"/>
  <c r="H18" i="21" s="1"/>
  <c r="D33" i="126"/>
  <c r="K15"/>
  <c r="B15"/>
  <c r="A15"/>
  <c r="K14"/>
  <c r="B14"/>
  <c r="A14"/>
  <c r="K13"/>
  <c r="B13"/>
  <c r="A13"/>
  <c r="C9"/>
  <c r="A9"/>
  <c r="K7"/>
  <c r="C7"/>
  <c r="A7"/>
  <c r="K5"/>
  <c r="C5"/>
  <c r="A5"/>
  <c r="K3"/>
  <c r="C3"/>
  <c r="A3"/>
  <c r="J33" i="117"/>
  <c r="I33"/>
  <c r="H33"/>
  <c r="G33"/>
  <c r="E33"/>
  <c r="D33"/>
  <c r="K14"/>
  <c r="B14"/>
  <c r="A14"/>
  <c r="K13"/>
  <c r="B13"/>
  <c r="A13"/>
  <c r="C9"/>
  <c r="A9"/>
  <c r="K7"/>
  <c r="C7"/>
  <c r="A7"/>
  <c r="K5"/>
  <c r="C5"/>
  <c r="A5"/>
  <c r="K3"/>
  <c r="C3"/>
  <c r="A3"/>
  <c r="N33" i="116"/>
  <c r="O16" i="21" s="1"/>
  <c r="M33" i="116"/>
  <c r="J33"/>
  <c r="I33"/>
  <c r="H33"/>
  <c r="G33"/>
  <c r="E33"/>
  <c r="H16" i="21" s="1"/>
  <c r="D33" i="116"/>
  <c r="K15"/>
  <c r="B15"/>
  <c r="A15"/>
  <c r="K14"/>
  <c r="B14"/>
  <c r="A14"/>
  <c r="K13"/>
  <c r="B13"/>
  <c r="A13"/>
  <c r="C9"/>
  <c r="A9"/>
  <c r="K7"/>
  <c r="C7"/>
  <c r="A7"/>
  <c r="K5"/>
  <c r="C5"/>
  <c r="A5"/>
  <c r="K3"/>
  <c r="C3"/>
  <c r="A3"/>
  <c r="N33" i="115"/>
  <c r="O15" i="21" s="1"/>
  <c r="M33" i="115"/>
  <c r="J33"/>
  <c r="I33"/>
  <c r="H33"/>
  <c r="G33"/>
  <c r="E33"/>
  <c r="H15" i="21" s="1"/>
  <c r="D33" i="115"/>
  <c r="K14"/>
  <c r="B14"/>
  <c r="A14"/>
  <c r="K13"/>
  <c r="B13"/>
  <c r="A13"/>
  <c r="C9"/>
  <c r="A9"/>
  <c r="K7"/>
  <c r="C7"/>
  <c r="A7"/>
  <c r="K5"/>
  <c r="C5"/>
  <c r="A5"/>
  <c r="K3"/>
  <c r="C3"/>
  <c r="A3"/>
  <c r="N33" i="114"/>
  <c r="O14" i="21" s="1"/>
  <c r="M33" i="114"/>
  <c r="J33"/>
  <c r="I33"/>
  <c r="H33"/>
  <c r="G33"/>
  <c r="E33"/>
  <c r="H14" i="21" s="1"/>
  <c r="D33" i="114"/>
  <c r="K15"/>
  <c r="B15"/>
  <c r="A15"/>
  <c r="K14"/>
  <c r="B14"/>
  <c r="A14"/>
  <c r="K13"/>
  <c r="B13"/>
  <c r="A13"/>
  <c r="C9"/>
  <c r="A9"/>
  <c r="K7"/>
  <c r="C7"/>
  <c r="A7"/>
  <c r="K5"/>
  <c r="C5"/>
  <c r="A5"/>
  <c r="K3"/>
  <c r="C3"/>
  <c r="A3"/>
  <c r="N33" i="113"/>
  <c r="O13" i="21" s="1"/>
  <c r="M33" i="113"/>
  <c r="J33"/>
  <c r="I33"/>
  <c r="H33"/>
  <c r="G33"/>
  <c r="E33"/>
  <c r="H13" i="21" s="1"/>
  <c r="D33" i="113"/>
  <c r="K13"/>
  <c r="A13"/>
  <c r="C9"/>
  <c r="A9"/>
  <c r="K7"/>
  <c r="C7"/>
  <c r="A7"/>
  <c r="K5"/>
  <c r="C5"/>
  <c r="A5"/>
  <c r="K3"/>
  <c r="C3"/>
  <c r="A3"/>
  <c r="N33" i="112"/>
  <c r="O12" i="21" s="1"/>
  <c r="M33" i="112"/>
  <c r="J33"/>
  <c r="I33"/>
  <c r="H33"/>
  <c r="G33"/>
  <c r="E33"/>
  <c r="H12" i="21" s="1"/>
  <c r="D33" i="112"/>
  <c r="K13"/>
  <c r="B13"/>
  <c r="A13"/>
  <c r="C9"/>
  <c r="A9"/>
  <c r="K7"/>
  <c r="C7"/>
  <c r="A7"/>
  <c r="K5"/>
  <c r="C5"/>
  <c r="A5"/>
  <c r="K3"/>
  <c r="C3"/>
  <c r="A3"/>
  <c r="L32"/>
  <c r="L30"/>
  <c r="L28"/>
  <c r="L26"/>
  <c r="L24"/>
  <c r="L13" i="111"/>
  <c r="L13" i="112" s="1"/>
  <c r="C30"/>
  <c r="C14"/>
  <c r="F14" s="1"/>
  <c r="C13" i="111"/>
  <c r="C13" i="112" s="1"/>
  <c r="N33" i="111"/>
  <c r="O11" i="21" s="1"/>
  <c r="M33" i="111"/>
  <c r="J33"/>
  <c r="I33"/>
  <c r="H33"/>
  <c r="G33"/>
  <c r="E33"/>
  <c r="H11" i="21" s="1"/>
  <c r="D33" i="111"/>
  <c r="O24"/>
  <c r="K14"/>
  <c r="O14" s="1"/>
  <c r="B14"/>
  <c r="A14"/>
  <c r="K13"/>
  <c r="B13"/>
  <c r="A13"/>
  <c r="C9"/>
  <c r="A9"/>
  <c r="K7"/>
  <c r="C7"/>
  <c r="A7"/>
  <c r="K5"/>
  <c r="C5"/>
  <c r="A5"/>
  <c r="K3"/>
  <c r="C3"/>
  <c r="A3"/>
  <c r="N37" i="104"/>
  <c r="N33"/>
  <c r="O10" i="21" s="1"/>
  <c r="M33" i="104"/>
  <c r="L33"/>
  <c r="J33"/>
  <c r="I33"/>
  <c r="H33"/>
  <c r="G33"/>
  <c r="E33"/>
  <c r="H10" i="21" s="1"/>
  <c r="D33" i="104"/>
  <c r="C33"/>
  <c r="N5" s="1"/>
  <c r="F32"/>
  <c r="O31"/>
  <c r="F30"/>
  <c r="O29"/>
  <c r="F29"/>
  <c r="F28"/>
  <c r="O27"/>
  <c r="F26"/>
  <c r="O25"/>
  <c r="F25"/>
  <c r="F24"/>
  <c r="O23"/>
  <c r="F22"/>
  <c r="K13"/>
  <c r="B13"/>
  <c r="C9"/>
  <c r="A9"/>
  <c r="K7"/>
  <c r="C7"/>
  <c r="A7"/>
  <c r="K5"/>
  <c r="C5"/>
  <c r="A5"/>
  <c r="K3"/>
  <c r="C3"/>
  <c r="A3"/>
  <c r="C11" i="99"/>
  <c r="M11" i="21"/>
  <c r="C9" i="99"/>
  <c r="B27" i="42"/>
  <c r="B50" s="1"/>
  <c r="B73" s="1"/>
  <c r="F2"/>
  <c r="D2"/>
  <c r="B2"/>
  <c r="C10" i="99"/>
  <c r="C8"/>
  <c r="C7"/>
  <c r="C6"/>
  <c r="C5"/>
  <c r="C4"/>
  <c r="C3"/>
  <c r="C2"/>
  <c r="C10" i="98"/>
  <c r="D8"/>
  <c r="A8"/>
  <c r="H6"/>
  <c r="D6"/>
  <c r="A6"/>
  <c r="H4"/>
  <c r="D4"/>
  <c r="A4"/>
  <c r="H2"/>
  <c r="D2"/>
  <c r="A2"/>
  <c r="C27" i="42"/>
  <c r="B13" i="113" s="1"/>
  <c r="D9" i="24"/>
  <c r="L9" s="1"/>
  <c r="D47" s="1"/>
  <c r="C9"/>
  <c r="K9" s="1"/>
  <c r="C14"/>
  <c r="K14" s="1"/>
  <c r="C15"/>
  <c r="K15" s="1"/>
  <c r="C16"/>
  <c r="K16" s="1"/>
  <c r="C17"/>
  <c r="K17" s="1"/>
  <c r="C18"/>
  <c r="K18" s="1"/>
  <c r="C19"/>
  <c r="K19" s="1"/>
  <c r="C20"/>
  <c r="K20" s="1"/>
  <c r="C21"/>
  <c r="K21" s="1"/>
  <c r="B9"/>
  <c r="J9" s="1"/>
  <c r="B47" s="1"/>
  <c r="C8"/>
  <c r="K8" s="1"/>
  <c r="D8"/>
  <c r="L8" s="1"/>
  <c r="D46" s="1"/>
  <c r="B8"/>
  <c r="J8" s="1"/>
  <c r="B46" s="1"/>
  <c r="A9"/>
  <c r="A47" s="1"/>
  <c r="A8"/>
  <c r="A46" s="1"/>
  <c r="A14" i="32"/>
  <c r="A13"/>
  <c r="E8" i="21"/>
  <c r="E6"/>
  <c r="M40"/>
  <c r="M39"/>
  <c r="M38"/>
  <c r="M36"/>
  <c r="M35"/>
  <c r="M34"/>
  <c r="M33"/>
  <c r="M37"/>
  <c r="M32"/>
  <c r="M31"/>
  <c r="M30"/>
  <c r="M29"/>
  <c r="M25"/>
  <c r="M27"/>
  <c r="M26"/>
  <c r="M28"/>
  <c r="M24"/>
  <c r="M22"/>
  <c r="M21"/>
  <c r="M20"/>
  <c r="M23"/>
  <c r="M19"/>
  <c r="M18"/>
  <c r="M17"/>
  <c r="M15"/>
  <c r="M16"/>
  <c r="M14"/>
  <c r="M13"/>
  <c r="F27" i="32"/>
  <c r="M12" i="21"/>
  <c r="C73" i="42"/>
  <c r="D73"/>
  <c r="E73"/>
  <c r="C82"/>
  <c r="D82"/>
  <c r="E82"/>
  <c r="C83"/>
  <c r="D83"/>
  <c r="E83"/>
  <c r="C84"/>
  <c r="D84"/>
  <c r="E84"/>
  <c r="C85"/>
  <c r="D85"/>
  <c r="E85"/>
  <c r="C86"/>
  <c r="D86"/>
  <c r="E86"/>
  <c r="C87"/>
  <c r="D87"/>
  <c r="E87"/>
  <c r="C88"/>
  <c r="D88"/>
  <c r="E88"/>
  <c r="C89"/>
  <c r="D89"/>
  <c r="E89"/>
  <c r="C90"/>
  <c r="D90"/>
  <c r="E90"/>
  <c r="C91"/>
  <c r="D91"/>
  <c r="E91"/>
  <c r="C92"/>
  <c r="D92"/>
  <c r="E92"/>
  <c r="C50"/>
  <c r="D50"/>
  <c r="E50"/>
  <c r="C61"/>
  <c r="D61"/>
  <c r="C49" i="24" s="1"/>
  <c r="K49" s="1"/>
  <c r="C87" s="1"/>
  <c r="K87" s="1"/>
  <c r="E61" i="42"/>
  <c r="C62"/>
  <c r="D62"/>
  <c r="C46" i="24" s="1"/>
  <c r="E62" i="42"/>
  <c r="C63"/>
  <c r="D63"/>
  <c r="C47" i="24" s="1"/>
  <c r="K47" s="1"/>
  <c r="C85" s="1"/>
  <c r="K85" s="1"/>
  <c r="E63" i="42"/>
  <c r="C64"/>
  <c r="D64"/>
  <c r="C52" i="24" s="1"/>
  <c r="K52" s="1"/>
  <c r="C90" s="1"/>
  <c r="K90" s="1"/>
  <c r="E64" i="42"/>
  <c r="C65"/>
  <c r="D65"/>
  <c r="C53" i="24" s="1"/>
  <c r="K53" s="1"/>
  <c r="C91" s="1"/>
  <c r="K91" s="1"/>
  <c r="E65" i="42"/>
  <c r="C66"/>
  <c r="D66"/>
  <c r="C54" i="24" s="1"/>
  <c r="K54" s="1"/>
  <c r="C92" s="1"/>
  <c r="K92" s="1"/>
  <c r="E66" i="42"/>
  <c r="C67"/>
  <c r="D67"/>
  <c r="C55" i="24" s="1"/>
  <c r="K55" s="1"/>
  <c r="C93" s="1"/>
  <c r="K93" s="1"/>
  <c r="E67" i="42"/>
  <c r="C68"/>
  <c r="D68"/>
  <c r="E68"/>
  <c r="C69"/>
  <c r="J57" i="24" s="1"/>
  <c r="B95" s="1"/>
  <c r="J95" s="1"/>
  <c r="D69" i="42"/>
  <c r="C57" i="24" s="1"/>
  <c r="K57" s="1"/>
  <c r="C95" s="1"/>
  <c r="K95" s="1"/>
  <c r="E69" i="42"/>
  <c r="D27"/>
  <c r="E27"/>
  <c r="E47" s="1"/>
  <c r="H93"/>
  <c r="G93"/>
  <c r="F93"/>
  <c r="H70"/>
  <c r="G70"/>
  <c r="F70"/>
  <c r="H24"/>
  <c r="G24"/>
  <c r="F24"/>
  <c r="E24"/>
  <c r="D24"/>
  <c r="C24"/>
  <c r="G84" i="17"/>
  <c r="G83"/>
  <c r="G81"/>
  <c r="B85"/>
  <c r="B84"/>
  <c r="B83"/>
  <c r="B82"/>
  <c r="B81"/>
  <c r="B42"/>
  <c r="G44"/>
  <c r="G43"/>
  <c r="G41"/>
  <c r="B45"/>
  <c r="B44"/>
  <c r="B43"/>
  <c r="B41"/>
  <c r="B1" i="24"/>
  <c r="K1"/>
  <c r="K25"/>
  <c r="H28"/>
  <c r="G28"/>
  <c r="F28"/>
  <c r="K27"/>
  <c r="K26"/>
  <c r="K24"/>
  <c r="K23"/>
  <c r="K22"/>
  <c r="K2" i="21"/>
  <c r="H6"/>
  <c r="H4"/>
  <c r="H2"/>
  <c r="E4"/>
  <c r="E2"/>
  <c r="A8"/>
  <c r="A6"/>
  <c r="A4"/>
  <c r="A2"/>
  <c r="I29" i="31"/>
  <c r="I28"/>
  <c r="I27"/>
  <c r="I26"/>
  <c r="I25"/>
  <c r="I24"/>
  <c r="I23"/>
  <c r="I22"/>
  <c r="I21"/>
  <c r="I19"/>
  <c r="I18"/>
  <c r="I17"/>
  <c r="I16"/>
  <c r="I15"/>
  <c r="I14"/>
  <c r="I13"/>
  <c r="I12"/>
  <c r="I11"/>
  <c r="I10"/>
  <c r="I9"/>
  <c r="I8"/>
  <c r="I7"/>
  <c r="D29"/>
  <c r="D28"/>
  <c r="D27"/>
  <c r="D26"/>
  <c r="D25"/>
  <c r="D24"/>
  <c r="D23"/>
  <c r="D22"/>
  <c r="D21"/>
  <c r="D19"/>
  <c r="D18"/>
  <c r="D17"/>
  <c r="D16"/>
  <c r="D15"/>
  <c r="D14"/>
  <c r="D13"/>
  <c r="D12"/>
  <c r="D11"/>
  <c r="D10"/>
  <c r="B5" i="17"/>
  <c r="R19" i="29"/>
  <c r="R29" s="1"/>
  <c r="AA19"/>
  <c r="AA29" s="1"/>
  <c r="AJ19"/>
  <c r="AJ29"/>
  <c r="I19"/>
  <c r="B4" i="17"/>
  <c r="B3"/>
  <c r="B2"/>
  <c r="G1"/>
  <c r="G4"/>
  <c r="G3"/>
  <c r="B1"/>
  <c r="B4" i="24"/>
  <c r="F3"/>
  <c r="G8" i="32"/>
  <c r="C10"/>
  <c r="A8"/>
  <c r="C8"/>
  <c r="A6"/>
  <c r="C4"/>
  <c r="I2"/>
  <c r="A4"/>
  <c r="C6"/>
  <c r="C2"/>
  <c r="A2"/>
  <c r="F5" i="31"/>
  <c r="B5"/>
  <c r="C4"/>
  <c r="AG4" i="29"/>
  <c r="AC4"/>
  <c r="AD3"/>
  <c r="AE19"/>
  <c r="AE29" s="1"/>
  <c r="X4"/>
  <c r="T4"/>
  <c r="U3"/>
  <c r="V19"/>
  <c r="V29" s="1"/>
  <c r="O4"/>
  <c r="K4"/>
  <c r="L3"/>
  <c r="M19"/>
  <c r="M29"/>
  <c r="F4"/>
  <c r="B4"/>
  <c r="C3"/>
  <c r="D19"/>
  <c r="D29" s="1"/>
  <c r="K4" i="24"/>
  <c r="K3"/>
  <c r="B3"/>
  <c r="B2"/>
  <c r="M10" i="21"/>
  <c r="I29" i="29"/>
  <c r="F31" i="32"/>
  <c r="F20" i="112" l="1"/>
  <c r="A62" i="24"/>
  <c r="A58"/>
  <c r="A64"/>
  <c r="A60"/>
  <c r="N3" i="114"/>
  <c r="F17" i="112"/>
  <c r="O21"/>
  <c r="C50" i="24"/>
  <c r="K50" s="1"/>
  <c r="C88" s="1"/>
  <c r="K88" s="1"/>
  <c r="B55" i="117"/>
  <c r="C55" i="126"/>
  <c r="B55" i="133"/>
  <c r="C55" i="134"/>
  <c r="B55" i="141"/>
  <c r="C55" i="142"/>
  <c r="A103" i="24"/>
  <c r="A95"/>
  <c r="H27" i="21"/>
  <c r="N3" i="135"/>
  <c r="H31" i="21"/>
  <c r="N3" i="139"/>
  <c r="O21" i="111"/>
  <c r="A101" i="24"/>
  <c r="L57"/>
  <c r="D95" s="1"/>
  <c r="L95" s="1"/>
  <c r="F15" i="112"/>
  <c r="A99" i="24"/>
  <c r="H17" i="21"/>
  <c r="N3" i="117"/>
  <c r="H21" i="21"/>
  <c r="N3" i="129"/>
  <c r="H23" i="21"/>
  <c r="N3" i="131"/>
  <c r="H29" i="21"/>
  <c r="N3" i="137"/>
  <c r="H33" i="21"/>
  <c r="N3" i="141"/>
  <c r="H39" i="21"/>
  <c r="N3" i="147"/>
  <c r="F19" i="111"/>
  <c r="B55" i="115"/>
  <c r="C55" i="116"/>
  <c r="B55" i="131"/>
  <c r="C55" i="132"/>
  <c r="B55" i="139"/>
  <c r="C55" i="140"/>
  <c r="N3" i="144"/>
  <c r="B55" i="147"/>
  <c r="C55" i="148"/>
  <c r="A97" i="24"/>
  <c r="B55" i="112"/>
  <c r="I20" i="31"/>
  <c r="G15" i="32"/>
  <c r="G17"/>
  <c r="G19"/>
  <c r="N3" i="115"/>
  <c r="N3" i="127"/>
  <c r="N3" i="143"/>
  <c r="C55" i="145"/>
  <c r="G16" i="32"/>
  <c r="G18"/>
  <c r="C51" i="24"/>
  <c r="K51" s="1"/>
  <c r="C89" s="1"/>
  <c r="K89" s="1"/>
  <c r="N3" i="133"/>
  <c r="N3" i="145"/>
  <c r="N3" i="113"/>
  <c r="C47" i="42"/>
  <c r="N3" i="112"/>
  <c r="L56" i="24"/>
  <c r="D94" s="1"/>
  <c r="L94" s="1"/>
  <c r="J56"/>
  <c r="B94" s="1"/>
  <c r="J94" s="1"/>
  <c r="A55"/>
  <c r="A94"/>
  <c r="L55"/>
  <c r="D93" s="1"/>
  <c r="L93" s="1"/>
  <c r="J55"/>
  <c r="B93" s="1"/>
  <c r="J93" s="1"/>
  <c r="B83" i="42"/>
  <c r="B82"/>
  <c r="A54" i="24"/>
  <c r="L53"/>
  <c r="D91" s="1"/>
  <c r="L91" s="1"/>
  <c r="A91"/>
  <c r="D47" i="42"/>
  <c r="L52" i="24"/>
  <c r="D90" s="1"/>
  <c r="L90" s="1"/>
  <c r="F19" i="112"/>
  <c r="J53" i="24"/>
  <c r="B91" s="1"/>
  <c r="J91" s="1"/>
  <c r="J52"/>
  <c r="B90" s="1"/>
  <c r="J90" s="1"/>
  <c r="A52"/>
  <c r="N3" i="111"/>
  <c r="N3" i="104"/>
  <c r="A89" i="24"/>
  <c r="A50"/>
  <c r="A87"/>
  <c r="A48"/>
  <c r="B52" i="42"/>
  <c r="B75" s="1"/>
  <c r="L47" i="24"/>
  <c r="D85" s="1"/>
  <c r="L85" s="1"/>
  <c r="J47"/>
  <c r="B85" s="1"/>
  <c r="J85" s="1"/>
  <c r="B51" i="42"/>
  <c r="B74" s="1"/>
  <c r="A85" i="24"/>
  <c r="A84"/>
  <c r="O15" i="113"/>
  <c r="L15" i="114"/>
  <c r="L15" i="115" s="1"/>
  <c r="L15" i="116" s="1"/>
  <c r="L15" i="117" s="1"/>
  <c r="L15" i="126" s="1"/>
  <c r="L15" i="127" s="1"/>
  <c r="L15" i="128" s="1"/>
  <c r="L15" i="129" s="1"/>
  <c r="L15" i="130" s="1"/>
  <c r="L15" i="131" s="1"/>
  <c r="L15" i="132" s="1"/>
  <c r="L15" i="133" s="1"/>
  <c r="L15" i="134" s="1"/>
  <c r="L15" i="135" s="1"/>
  <c r="L15" i="136" s="1"/>
  <c r="L15" i="137" s="1"/>
  <c r="L15" i="138" s="1"/>
  <c r="L15" i="139" s="1"/>
  <c r="L15" i="140" s="1"/>
  <c r="L15" i="141" s="1"/>
  <c r="L15" i="142" s="1"/>
  <c r="L15" i="143" s="1"/>
  <c r="L15" i="144" s="1"/>
  <c r="L15" i="145" s="1"/>
  <c r="L15" i="146" s="1"/>
  <c r="L15" i="147" s="1"/>
  <c r="L15" i="148" s="1"/>
  <c r="I15" i="32" s="1"/>
  <c r="O17" i="113"/>
  <c r="L17" i="114"/>
  <c r="L17" i="115" s="1"/>
  <c r="O19" i="113"/>
  <c r="L19" i="114"/>
  <c r="L19" i="115" s="1"/>
  <c r="C14" i="113"/>
  <c r="C15"/>
  <c r="C16"/>
  <c r="L16"/>
  <c r="C17"/>
  <c r="C21"/>
  <c r="L21"/>
  <c r="C18"/>
  <c r="L18"/>
  <c r="C19"/>
  <c r="C20"/>
  <c r="L20"/>
  <c r="F28" i="111"/>
  <c r="F30"/>
  <c r="F32"/>
  <c r="C55" i="104"/>
  <c r="F15" i="111"/>
  <c r="O15"/>
  <c r="F16"/>
  <c r="O16"/>
  <c r="F17"/>
  <c r="O17"/>
  <c r="F18"/>
  <c r="O18"/>
  <c r="F20"/>
  <c r="C22" i="113"/>
  <c r="C22" i="114" s="1"/>
  <c r="C24" i="113"/>
  <c r="C24" i="114" s="1"/>
  <c r="C24" i="115" s="1"/>
  <c r="C24" i="116" s="1"/>
  <c r="C24" i="117" s="1"/>
  <c r="C24" i="126" s="1"/>
  <c r="C24" i="127" s="1"/>
  <c r="C26" i="113"/>
  <c r="C26" i="114" s="1"/>
  <c r="C26" i="115" s="1"/>
  <c r="C26" i="116" s="1"/>
  <c r="C26" i="117" s="1"/>
  <c r="C26" i="126" s="1"/>
  <c r="C26" i="127" s="1"/>
  <c r="C28" i="113"/>
  <c r="C28" i="114" s="1"/>
  <c r="C28" i="115" s="1"/>
  <c r="C28" i="116" s="1"/>
  <c r="C28" i="117" s="1"/>
  <c r="C28" i="126" s="1"/>
  <c r="C28" i="127" s="1"/>
  <c r="C30" i="113"/>
  <c r="C30" i="114" s="1"/>
  <c r="C30" i="115" s="1"/>
  <c r="C30" i="116" s="1"/>
  <c r="C30" i="117" s="1"/>
  <c r="C30" i="126" s="1"/>
  <c r="C30" i="127" s="1"/>
  <c r="C32" i="113"/>
  <c r="C32" i="114" s="1"/>
  <c r="C32" i="115" s="1"/>
  <c r="C32" i="116" s="1"/>
  <c r="C32" i="117" s="1"/>
  <c r="C32" i="126" s="1"/>
  <c r="C32" i="127" s="1"/>
  <c r="L22" i="113"/>
  <c r="L24"/>
  <c r="L24" i="114" s="1"/>
  <c r="L24" i="115" s="1"/>
  <c r="L24" i="116" s="1"/>
  <c r="L24" i="117" s="1"/>
  <c r="L24" i="126" s="1"/>
  <c r="L24" i="127" s="1"/>
  <c r="L24" i="128" s="1"/>
  <c r="L24" i="129" s="1"/>
  <c r="L24" i="130" s="1"/>
  <c r="L26" i="113"/>
  <c r="L26" i="114" s="1"/>
  <c r="L26" i="115" s="1"/>
  <c r="L26" i="116" s="1"/>
  <c r="L26" i="117" s="1"/>
  <c r="L26" i="126" s="1"/>
  <c r="L26" i="127" s="1"/>
  <c r="L26" i="128" s="1"/>
  <c r="L26" i="129" s="1"/>
  <c r="L26" i="130" s="1"/>
  <c r="L28" i="113"/>
  <c r="L28" i="114" s="1"/>
  <c r="L28" i="115" s="1"/>
  <c r="L28" i="116" s="1"/>
  <c r="L28" i="117" s="1"/>
  <c r="L28" i="126" s="1"/>
  <c r="L28" i="127" s="1"/>
  <c r="L28" i="128" s="1"/>
  <c r="L28" i="129" s="1"/>
  <c r="L28" i="130" s="1"/>
  <c r="L30" i="113"/>
  <c r="L30" i="114" s="1"/>
  <c r="L30" i="115" s="1"/>
  <c r="L30" i="116" s="1"/>
  <c r="L30" i="117" s="1"/>
  <c r="L30" i="126" s="1"/>
  <c r="L30" i="127" s="1"/>
  <c r="L30" i="128" s="1"/>
  <c r="L30" i="129" s="1"/>
  <c r="L30" i="130" s="1"/>
  <c r="L32" i="113"/>
  <c r="L32" i="114" s="1"/>
  <c r="L32" i="115" s="1"/>
  <c r="L32" i="116" s="1"/>
  <c r="L32" i="117" s="1"/>
  <c r="L32" i="126" s="1"/>
  <c r="L32" i="127" s="1"/>
  <c r="L32" i="128" s="1"/>
  <c r="L32" i="129" s="1"/>
  <c r="L32" i="130" s="1"/>
  <c r="F22" i="111"/>
  <c r="O22"/>
  <c r="O15" i="112"/>
  <c r="O17"/>
  <c r="O19"/>
  <c r="L14"/>
  <c r="C31"/>
  <c r="C31" i="113" s="1"/>
  <c r="C31" i="114" s="1"/>
  <c r="C31" i="115" s="1"/>
  <c r="C31" i="116" s="1"/>
  <c r="C31" i="117" s="1"/>
  <c r="C31" i="126" s="1"/>
  <c r="C31" i="127" s="1"/>
  <c r="C29" i="112"/>
  <c r="C29" i="113" s="1"/>
  <c r="C29" i="114" s="1"/>
  <c r="C29" i="115" s="1"/>
  <c r="C29" i="116" s="1"/>
  <c r="C29" i="117" s="1"/>
  <c r="C29" i="126" s="1"/>
  <c r="C29" i="127" s="1"/>
  <c r="C27" i="112"/>
  <c r="C27" i="113" s="1"/>
  <c r="C27" i="114" s="1"/>
  <c r="C27" i="115" s="1"/>
  <c r="C27" i="116" s="1"/>
  <c r="C27" i="117" s="1"/>
  <c r="C27" i="126" s="1"/>
  <c r="C27" i="127" s="1"/>
  <c r="C25" i="112"/>
  <c r="C25" i="113" s="1"/>
  <c r="C25" i="114" s="1"/>
  <c r="C25" i="115" s="1"/>
  <c r="C25" i="116" s="1"/>
  <c r="C25" i="117" s="1"/>
  <c r="C25" i="126" s="1"/>
  <c r="C25" i="127" s="1"/>
  <c r="C23" i="112"/>
  <c r="C23" i="113" s="1"/>
  <c r="C23" i="114" s="1"/>
  <c r="L31" i="112"/>
  <c r="L31" i="113" s="1"/>
  <c r="L31" i="114" s="1"/>
  <c r="L31" i="115" s="1"/>
  <c r="L31" i="116" s="1"/>
  <c r="L31" i="117" s="1"/>
  <c r="L31" i="126" s="1"/>
  <c r="L31" i="127" s="1"/>
  <c r="L31" i="128" s="1"/>
  <c r="L31" i="129" s="1"/>
  <c r="L31" i="130" s="1"/>
  <c r="L29" i="112"/>
  <c r="L29" i="113" s="1"/>
  <c r="L29" i="114" s="1"/>
  <c r="L29" i="115" s="1"/>
  <c r="L29" i="116" s="1"/>
  <c r="L29" i="117" s="1"/>
  <c r="L29" i="126" s="1"/>
  <c r="L29" i="127" s="1"/>
  <c r="L29" i="128" s="1"/>
  <c r="L29" i="129" s="1"/>
  <c r="L29" i="130" s="1"/>
  <c r="L27" i="112"/>
  <c r="L27" i="113" s="1"/>
  <c r="L27" i="114" s="1"/>
  <c r="L27" i="115" s="1"/>
  <c r="L27" i="116" s="1"/>
  <c r="L27" i="117" s="1"/>
  <c r="L27" i="126" s="1"/>
  <c r="L27" i="127" s="1"/>
  <c r="L27" i="128" s="1"/>
  <c r="L27" i="129" s="1"/>
  <c r="L27" i="130" s="1"/>
  <c r="L25" i="112"/>
  <c r="L25" i="113" s="1"/>
  <c r="L25" i="114" s="1"/>
  <c r="L25" i="115" s="1"/>
  <c r="L25" i="116" s="1"/>
  <c r="L25" i="117" s="1"/>
  <c r="L25" i="126" s="1"/>
  <c r="L25" i="127" s="1"/>
  <c r="L25" i="128" s="1"/>
  <c r="L25" i="129" s="1"/>
  <c r="L25" i="130" s="1"/>
  <c r="L23" i="112"/>
  <c r="L23" i="113" s="1"/>
  <c r="L23" i="114" s="1"/>
  <c r="F26" i="111"/>
  <c r="F24"/>
  <c r="B55" i="104"/>
  <c r="D93" i="42"/>
  <c r="B33" i="140"/>
  <c r="D70" i="42"/>
  <c r="C58" i="24" s="1"/>
  <c r="K58" s="1"/>
  <c r="C96" s="1"/>
  <c r="K96" s="1"/>
  <c r="O23" i="111"/>
  <c r="O25"/>
  <c r="O27"/>
  <c r="O29"/>
  <c r="O31"/>
  <c r="L33"/>
  <c r="F25"/>
  <c r="K33" i="112"/>
  <c r="K33" i="126"/>
  <c r="B33" i="134"/>
  <c r="C56" i="24"/>
  <c r="K56" s="1"/>
  <c r="C94" s="1"/>
  <c r="K94" s="1"/>
  <c r="B33" i="127"/>
  <c r="B33" i="128"/>
  <c r="B33" i="129"/>
  <c r="B33" i="131"/>
  <c r="K33" i="133"/>
  <c r="J28" i="24"/>
  <c r="H42" i="150"/>
  <c r="H43" s="1"/>
  <c r="J20"/>
  <c r="J42" s="1"/>
  <c r="J43" s="1"/>
  <c r="K33" i="115"/>
  <c r="F14" i="111"/>
  <c r="F13"/>
  <c r="F23"/>
  <c r="F27"/>
  <c r="F29"/>
  <c r="F31"/>
  <c r="J46" i="24"/>
  <c r="B84" s="1"/>
  <c r="L46"/>
  <c r="D84" s="1"/>
  <c r="K46"/>
  <c r="F23" i="112"/>
  <c r="O26"/>
  <c r="F27"/>
  <c r="O28"/>
  <c r="O26" i="115"/>
  <c r="O28" i="127"/>
  <c r="O32"/>
  <c r="C28" i="24"/>
  <c r="B33" i="111"/>
  <c r="K33"/>
  <c r="F24" i="112"/>
  <c r="O25"/>
  <c r="F26"/>
  <c r="O30"/>
  <c r="F31"/>
  <c r="O32"/>
  <c r="O26" i="113"/>
  <c r="O28"/>
  <c r="O30"/>
  <c r="O32"/>
  <c r="O26" i="114"/>
  <c r="O28"/>
  <c r="O30"/>
  <c r="O32"/>
  <c r="K33" i="116"/>
  <c r="F28" i="117"/>
  <c r="F28" i="126"/>
  <c r="B33" i="143"/>
  <c r="F28" i="112"/>
  <c r="O29"/>
  <c r="F30"/>
  <c r="O31"/>
  <c r="F32"/>
  <c r="K33" i="113"/>
  <c r="F28" i="114"/>
  <c r="B33" i="115"/>
  <c r="F26"/>
  <c r="F28"/>
  <c r="F30"/>
  <c r="F32"/>
  <c r="K33" i="135"/>
  <c r="P39" i="21"/>
  <c r="P11"/>
  <c r="P12"/>
  <c r="P14"/>
  <c r="P16"/>
  <c r="P18"/>
  <c r="P20"/>
  <c r="P22"/>
  <c r="P24"/>
  <c r="P26"/>
  <c r="P28"/>
  <c r="P30"/>
  <c r="P32"/>
  <c r="P34"/>
  <c r="P36"/>
  <c r="P38"/>
  <c r="P40"/>
  <c r="P10"/>
  <c r="P13"/>
  <c r="P15"/>
  <c r="P17"/>
  <c r="P19"/>
  <c r="P21"/>
  <c r="P23"/>
  <c r="P25"/>
  <c r="P27"/>
  <c r="P29"/>
  <c r="P31"/>
  <c r="P33"/>
  <c r="P35"/>
  <c r="P37"/>
  <c r="K10"/>
  <c r="K12"/>
  <c r="K14"/>
  <c r="K16"/>
  <c r="K18"/>
  <c r="K20"/>
  <c r="K22"/>
  <c r="K24"/>
  <c r="K26"/>
  <c r="K30"/>
  <c r="K34"/>
  <c r="K38"/>
  <c r="K11"/>
  <c r="K13"/>
  <c r="K15"/>
  <c r="K17"/>
  <c r="K19"/>
  <c r="K21"/>
  <c r="K23"/>
  <c r="K25"/>
  <c r="K27"/>
  <c r="K31"/>
  <c r="K35"/>
  <c r="K33" i="104"/>
  <c r="B33" i="142"/>
  <c r="B33" i="104"/>
  <c r="B33" i="126"/>
  <c r="O13" i="104"/>
  <c r="O33" s="1"/>
  <c r="O13" i="111"/>
  <c r="K33" i="117"/>
  <c r="K33" i="128"/>
  <c r="K33" i="130"/>
  <c r="K33" i="137"/>
  <c r="K33" i="139"/>
  <c r="K33" i="141"/>
  <c r="K33" i="143"/>
  <c r="K33" i="145"/>
  <c r="K33" i="147"/>
  <c r="B33" i="136"/>
  <c r="B33" i="145"/>
  <c r="K33" i="127"/>
  <c r="K33" i="132"/>
  <c r="K33" i="142"/>
  <c r="L13" i="113"/>
  <c r="O13" s="1"/>
  <c r="O24" i="127"/>
  <c r="O23" i="112"/>
  <c r="O22"/>
  <c r="O24"/>
  <c r="O24" i="114"/>
  <c r="C13" i="113"/>
  <c r="C13" i="114" s="1"/>
  <c r="F13" s="1"/>
  <c r="C33" i="111"/>
  <c r="N5" s="1"/>
  <c r="F13" i="112"/>
  <c r="F22"/>
  <c r="K33" i="144"/>
  <c r="K33" i="114"/>
  <c r="K33" i="148"/>
  <c r="K33" i="129"/>
  <c r="B33" i="144"/>
  <c r="B33" i="138"/>
  <c r="B33" i="146"/>
  <c r="B33" i="148"/>
  <c r="K33" i="146"/>
  <c r="B33" i="147"/>
  <c r="K33" i="136"/>
  <c r="B33" i="137"/>
  <c r="K33" i="138"/>
  <c r="B33" i="139"/>
  <c r="K33" i="140"/>
  <c r="B33" i="141"/>
  <c r="B33" i="133"/>
  <c r="K33" i="134"/>
  <c r="B33" i="135"/>
  <c r="B33" i="130"/>
  <c r="K33" i="131"/>
  <c r="B33" i="132"/>
  <c r="B33" i="117"/>
  <c r="F28" i="116"/>
  <c r="B33"/>
  <c r="B33" i="114"/>
  <c r="F22" i="113"/>
  <c r="F26"/>
  <c r="F30"/>
  <c r="B33"/>
  <c r="O13" i="112"/>
  <c r="B33"/>
  <c r="F13" i="104"/>
  <c r="F33" s="1"/>
  <c r="E93" i="42"/>
  <c r="C93"/>
  <c r="D28" i="24"/>
  <c r="B28"/>
  <c r="K28"/>
  <c r="D20" i="31"/>
  <c r="L28" i="24"/>
  <c r="E32" i="32"/>
  <c r="M41" i="21"/>
  <c r="N19" s="1"/>
  <c r="O41"/>
  <c r="E23" i="32"/>
  <c r="I30" i="31"/>
  <c r="D30"/>
  <c r="C70" i="42"/>
  <c r="J58" i="24" s="1"/>
  <c r="B96" s="1"/>
  <c r="J96" s="1"/>
  <c r="E70" i="42"/>
  <c r="L58" i="24" s="1"/>
  <c r="D96" s="1"/>
  <c r="L96" s="1"/>
  <c r="L33" i="112" l="1"/>
  <c r="K39" i="21"/>
  <c r="F32" i="113"/>
  <c r="F24"/>
  <c r="F32" i="116"/>
  <c r="O32" i="126"/>
  <c r="H41" i="21"/>
  <c r="C33" i="112"/>
  <c r="N5" s="1"/>
  <c r="K33" i="21"/>
  <c r="K40"/>
  <c r="K32"/>
  <c r="F24" i="126"/>
  <c r="F24" i="114"/>
  <c r="F32" i="126"/>
  <c r="F24" i="117"/>
  <c r="O28" i="115"/>
  <c r="K66" i="24"/>
  <c r="C84"/>
  <c r="D104"/>
  <c r="L4" i="150"/>
  <c r="L6" s="1"/>
  <c r="F28" i="113"/>
  <c r="F24" i="116"/>
  <c r="O24" i="113"/>
  <c r="O24" i="115"/>
  <c r="K37" i="21"/>
  <c r="K29"/>
  <c r="K36"/>
  <c r="K28"/>
  <c r="F32" i="114"/>
  <c r="F32" i="117"/>
  <c r="F24" i="115"/>
  <c r="O27" i="112"/>
  <c r="O32" i="115"/>
  <c r="F29" i="112"/>
  <c r="F25"/>
  <c r="B104" i="24"/>
  <c r="O15" i="143"/>
  <c r="O15" i="131"/>
  <c r="O15" i="132"/>
  <c r="O15" i="117"/>
  <c r="O15" i="147"/>
  <c r="O15" i="137"/>
  <c r="L84" i="24"/>
  <c r="L104" s="1"/>
  <c r="J84"/>
  <c r="J104" s="1"/>
  <c r="O15" i="141"/>
  <c r="O15" i="144"/>
  <c r="O15" i="139"/>
  <c r="O15" i="134"/>
  <c r="O15" i="129"/>
  <c r="O19" i="114"/>
  <c r="O15" i="146"/>
  <c r="O15" i="142"/>
  <c r="O15" i="148"/>
  <c r="O15" i="145"/>
  <c r="O15" i="135"/>
  <c r="O15" i="140"/>
  <c r="O15" i="138"/>
  <c r="O15" i="136"/>
  <c r="O15" i="133"/>
  <c r="O15" i="130"/>
  <c r="O15" i="127"/>
  <c r="O15" i="115"/>
  <c r="O17" i="114"/>
  <c r="L23" i="115"/>
  <c r="L23" i="116" s="1"/>
  <c r="O23" i="114"/>
  <c r="L27" i="131"/>
  <c r="O27" i="130"/>
  <c r="L31" i="131"/>
  <c r="O31" i="130"/>
  <c r="F25" i="127"/>
  <c r="C25" i="128"/>
  <c r="C25" i="129" s="1"/>
  <c r="C25" i="130" s="1"/>
  <c r="F29" i="127"/>
  <c r="C29" i="128"/>
  <c r="C29" i="129" s="1"/>
  <c r="C29" i="130" s="1"/>
  <c r="O14" i="112"/>
  <c r="L14" i="113"/>
  <c r="O32" i="130"/>
  <c r="L32" i="131"/>
  <c r="O28" i="130"/>
  <c r="L28" i="131"/>
  <c r="O24" i="130"/>
  <c r="L24" i="131"/>
  <c r="C32" i="128"/>
  <c r="C32" i="129" s="1"/>
  <c r="C32" i="130" s="1"/>
  <c r="F32" i="127"/>
  <c r="C28" i="128"/>
  <c r="C28" i="129" s="1"/>
  <c r="C28" i="130" s="1"/>
  <c r="F28" i="127"/>
  <c r="C24" i="128"/>
  <c r="C24" i="129" s="1"/>
  <c r="C24" i="130" s="1"/>
  <c r="F24" i="127"/>
  <c r="C20" i="114"/>
  <c r="F20" i="113"/>
  <c r="L18" i="114"/>
  <c r="O18" i="113"/>
  <c r="O21"/>
  <c r="L21" i="114"/>
  <c r="F17" i="113"/>
  <c r="C17" i="114"/>
  <c r="C16"/>
  <c r="F16" i="113"/>
  <c r="C14" i="114"/>
  <c r="F14" s="1"/>
  <c r="F14" i="113"/>
  <c r="L25" i="131"/>
  <c r="O25" i="130"/>
  <c r="L29" i="131"/>
  <c r="O29" i="130"/>
  <c r="C23" i="115"/>
  <c r="C23" i="116" s="1"/>
  <c r="F23" i="114"/>
  <c r="F27" i="127"/>
  <c r="C27" i="128"/>
  <c r="C27" i="129" s="1"/>
  <c r="C27" i="130" s="1"/>
  <c r="F31" i="127"/>
  <c r="C31" i="128"/>
  <c r="C31" i="129" s="1"/>
  <c r="C31" i="130" s="1"/>
  <c r="O30"/>
  <c r="L30" i="131"/>
  <c r="O26" i="130"/>
  <c r="L26" i="131"/>
  <c r="L22" i="114"/>
  <c r="C30" i="128"/>
  <c r="C30" i="129" s="1"/>
  <c r="C30" i="130" s="1"/>
  <c r="F30" i="127"/>
  <c r="C26" i="128"/>
  <c r="C26" i="129" s="1"/>
  <c r="C26" i="130" s="1"/>
  <c r="F26" i="127"/>
  <c r="C22" i="115"/>
  <c r="F22" i="114"/>
  <c r="L20"/>
  <c r="O20" i="113"/>
  <c r="F19"/>
  <c r="C19" i="114"/>
  <c r="C18"/>
  <c r="F18" i="113"/>
  <c r="F21"/>
  <c r="C21" i="114"/>
  <c r="L16"/>
  <c r="O16" i="113"/>
  <c r="F15"/>
  <c r="C15" i="114"/>
  <c r="C15" i="115" s="1"/>
  <c r="L19" i="116"/>
  <c r="O19" i="115"/>
  <c r="L17" i="116"/>
  <c r="O17" i="115"/>
  <c r="F30" i="116"/>
  <c r="F26"/>
  <c r="F30" i="128"/>
  <c r="F30" i="126"/>
  <c r="O30" i="115"/>
  <c r="O30" i="127"/>
  <c r="O30" i="117"/>
  <c r="O26" i="127"/>
  <c r="O26" i="117"/>
  <c r="C14" i="115"/>
  <c r="C14" i="116" s="1"/>
  <c r="F14" s="1"/>
  <c r="O22" i="113"/>
  <c r="F26" i="126"/>
  <c r="F30" i="114"/>
  <c r="F26"/>
  <c r="F30" i="117"/>
  <c r="F26"/>
  <c r="O32"/>
  <c r="O25" i="113"/>
  <c r="O29"/>
  <c r="F23"/>
  <c r="F27"/>
  <c r="F31"/>
  <c r="O23"/>
  <c r="O27"/>
  <c r="O31"/>
  <c r="F25"/>
  <c r="F29"/>
  <c r="F33" i="111"/>
  <c r="N7" s="1"/>
  <c r="O33"/>
  <c r="O28" i="126"/>
  <c r="O28" i="128"/>
  <c r="O30" i="126"/>
  <c r="O30" i="128"/>
  <c r="J66" i="24"/>
  <c r="B66"/>
  <c r="C66"/>
  <c r="L66"/>
  <c r="D66"/>
  <c r="O28" i="117"/>
  <c r="O33" i="112"/>
  <c r="O32" i="116"/>
  <c r="O30"/>
  <c r="O28"/>
  <c r="O26"/>
  <c r="O24" i="126"/>
  <c r="F33" i="112"/>
  <c r="N7" s="1"/>
  <c r="F13" i="113"/>
  <c r="O24" i="117"/>
  <c r="O24" i="116"/>
  <c r="L13" i="114"/>
  <c r="L33" i="113"/>
  <c r="C33"/>
  <c r="N5" s="1"/>
  <c r="C13" i="115"/>
  <c r="N7" i="104"/>
  <c r="J10" i="21"/>
  <c r="O32" i="128"/>
  <c r="F28"/>
  <c r="F26"/>
  <c r="F24"/>
  <c r="N17" i="21"/>
  <c r="N31"/>
  <c r="N38"/>
  <c r="N13"/>
  <c r="N22"/>
  <c r="N26"/>
  <c r="N29"/>
  <c r="N18"/>
  <c r="N28"/>
  <c r="N10"/>
  <c r="N12"/>
  <c r="N30"/>
  <c r="N16"/>
  <c r="N23"/>
  <c r="N24"/>
  <c r="N20"/>
  <c r="N32"/>
  <c r="N39"/>
  <c r="N35"/>
  <c r="N37"/>
  <c r="N33"/>
  <c r="N36"/>
  <c r="N40"/>
  <c r="N25"/>
  <c r="N11"/>
  <c r="N21"/>
  <c r="N27"/>
  <c r="N15"/>
  <c r="N34"/>
  <c r="N14"/>
  <c r="K4"/>
  <c r="K6" s="1"/>
  <c r="C104" i="24" l="1"/>
  <c r="K84"/>
  <c r="K104" s="1"/>
  <c r="F32" i="128"/>
  <c r="J11" i="21"/>
  <c r="L17" i="117"/>
  <c r="O17" i="116"/>
  <c r="L19" i="117"/>
  <c r="O19" i="116"/>
  <c r="L16" i="115"/>
  <c r="O16" i="114"/>
  <c r="C18" i="115"/>
  <c r="F18" i="114"/>
  <c r="L20" i="115"/>
  <c r="O20" i="114"/>
  <c r="C22" i="116"/>
  <c r="F22" i="115"/>
  <c r="C26" i="131"/>
  <c r="F26" i="130"/>
  <c r="C30" i="131"/>
  <c r="F30" i="130"/>
  <c r="C23" i="117"/>
  <c r="C23" i="126" s="1"/>
  <c r="F23" i="116"/>
  <c r="L29" i="132"/>
  <c r="O29" i="131"/>
  <c r="L25" i="132"/>
  <c r="O25" i="131"/>
  <c r="C16" i="115"/>
  <c r="F16" i="114"/>
  <c r="L18" i="115"/>
  <c r="O18" i="114"/>
  <c r="C20" i="115"/>
  <c r="F20" i="114"/>
  <c r="C24" i="131"/>
  <c r="F24" i="130"/>
  <c r="C28" i="131"/>
  <c r="F28" i="130"/>
  <c r="C32" i="131"/>
  <c r="F32" i="130"/>
  <c r="L31" i="132"/>
  <c r="O31" i="131"/>
  <c r="L27" i="132"/>
  <c r="O27" i="131"/>
  <c r="L23" i="117"/>
  <c r="L23" i="126" s="1"/>
  <c r="O23" i="116"/>
  <c r="C15"/>
  <c r="C15" i="117" s="1"/>
  <c r="F15" i="115"/>
  <c r="F21" i="114"/>
  <c r="C21" i="115"/>
  <c r="C19"/>
  <c r="F19" i="114"/>
  <c r="L22" i="115"/>
  <c r="O22" i="114"/>
  <c r="L26" i="132"/>
  <c r="O26" i="131"/>
  <c r="L30" i="132"/>
  <c r="O30" i="131"/>
  <c r="F31" i="130"/>
  <c r="C31" i="131"/>
  <c r="F27" i="130"/>
  <c r="C27" i="131"/>
  <c r="C17" i="115"/>
  <c r="F17" i="114"/>
  <c r="L21" i="115"/>
  <c r="O21" i="114"/>
  <c r="L24" i="132"/>
  <c r="O24" i="131"/>
  <c r="L28" i="132"/>
  <c r="O28" i="131"/>
  <c r="L32" i="132"/>
  <c r="O32" i="131"/>
  <c r="L14" i="114"/>
  <c r="L33" s="1"/>
  <c r="O14" i="113"/>
  <c r="O33" s="1"/>
  <c r="F29" i="130"/>
  <c r="C29" i="131"/>
  <c r="F25" i="130"/>
  <c r="C25" i="131"/>
  <c r="C14" i="117"/>
  <c r="F14" s="1"/>
  <c r="F14" i="115"/>
  <c r="O26" i="128"/>
  <c r="O26" i="126"/>
  <c r="C33" i="114"/>
  <c r="N5" s="1"/>
  <c r="F33" i="113"/>
  <c r="J13" i="21" s="1"/>
  <c r="F29" i="114"/>
  <c r="F25"/>
  <c r="O31"/>
  <c r="O27"/>
  <c r="O15"/>
  <c r="F31"/>
  <c r="F27"/>
  <c r="F15"/>
  <c r="O29"/>
  <c r="O25"/>
  <c r="O24" i="128"/>
  <c r="J12" i="21"/>
  <c r="L13" i="115"/>
  <c r="O13" i="114"/>
  <c r="C13" i="116"/>
  <c r="F13" i="115"/>
  <c r="F24" i="129"/>
  <c r="O24"/>
  <c r="F26"/>
  <c r="F28"/>
  <c r="O28"/>
  <c r="F30"/>
  <c r="F32"/>
  <c r="O32"/>
  <c r="C33" i="115" l="1"/>
  <c r="N5" s="1"/>
  <c r="F33" i="114"/>
  <c r="N7" s="1"/>
  <c r="C14" i="126"/>
  <c r="F14" s="1"/>
  <c r="L14" i="115"/>
  <c r="L33" s="1"/>
  <c r="O14" i="114"/>
  <c r="O33" s="1"/>
  <c r="L32" i="133"/>
  <c r="O32" i="132"/>
  <c r="L28" i="133"/>
  <c r="O28" i="132"/>
  <c r="L24" i="133"/>
  <c r="O24" i="132"/>
  <c r="L21" i="116"/>
  <c r="O21" i="115"/>
  <c r="F17"/>
  <c r="C17" i="116"/>
  <c r="L30" i="133"/>
  <c r="O30" i="132"/>
  <c r="L26" i="133"/>
  <c r="O26" i="132"/>
  <c r="L22" i="116"/>
  <c r="O22" i="115"/>
  <c r="F19"/>
  <c r="C19" i="116"/>
  <c r="C15" i="126"/>
  <c r="C15" i="127" s="1"/>
  <c r="F15" i="117"/>
  <c r="L23" i="127"/>
  <c r="L23" i="128" s="1"/>
  <c r="O23" i="126"/>
  <c r="L27" i="133"/>
  <c r="O27" i="132"/>
  <c r="L31" i="133"/>
  <c r="O31" i="132"/>
  <c r="C32"/>
  <c r="F32" i="131"/>
  <c r="C28" i="132"/>
  <c r="F28" i="131"/>
  <c r="C24" i="132"/>
  <c r="F24" i="131"/>
  <c r="C20" i="116"/>
  <c r="F20" i="115"/>
  <c r="L18" i="116"/>
  <c r="O18" i="115"/>
  <c r="C16" i="116"/>
  <c r="F16" i="115"/>
  <c r="L25" i="133"/>
  <c r="O25" i="132"/>
  <c r="L29" i="133"/>
  <c r="O29" i="132"/>
  <c r="C23" i="127"/>
  <c r="F23" i="126"/>
  <c r="C30" i="132"/>
  <c r="F30" i="131"/>
  <c r="C26" i="132"/>
  <c r="F26" i="131"/>
  <c r="F22" i="116"/>
  <c r="C22" i="117"/>
  <c r="O20" i="115"/>
  <c r="L20" i="116"/>
  <c r="C18"/>
  <c r="F18" i="115"/>
  <c r="L16" i="116"/>
  <c r="O16" i="115"/>
  <c r="L19" i="126"/>
  <c r="O19" i="117"/>
  <c r="L17" i="126"/>
  <c r="O17" i="117"/>
  <c r="C25" i="132"/>
  <c r="F25" i="131"/>
  <c r="C29" i="132"/>
  <c r="F29" i="131"/>
  <c r="C27" i="132"/>
  <c r="F27" i="131"/>
  <c r="C31" i="132"/>
  <c r="F31" i="131"/>
  <c r="C21" i="116"/>
  <c r="F21" i="115"/>
  <c r="O30" i="129"/>
  <c r="N7" i="113"/>
  <c r="O25" i="115"/>
  <c r="O29"/>
  <c r="F23"/>
  <c r="F27"/>
  <c r="F31"/>
  <c r="O23"/>
  <c r="O27"/>
  <c r="O31"/>
  <c r="F25"/>
  <c r="F29"/>
  <c r="J14" i="21"/>
  <c r="L13" i="116"/>
  <c r="O13" i="115"/>
  <c r="C13" i="117"/>
  <c r="F13" i="116"/>
  <c r="C14" i="127"/>
  <c r="F33" i="115" l="1"/>
  <c r="N7" s="1"/>
  <c r="C21" i="117"/>
  <c r="F21" i="116"/>
  <c r="C31" i="133"/>
  <c r="F31" i="132"/>
  <c r="C27" i="133"/>
  <c r="F27" i="132"/>
  <c r="C29" i="133"/>
  <c r="F29" i="132"/>
  <c r="C25" i="133"/>
  <c r="F25" i="132"/>
  <c r="L17" i="127"/>
  <c r="O17" i="126"/>
  <c r="L19" i="127"/>
  <c r="O19" i="126"/>
  <c r="L16" i="117"/>
  <c r="O16" i="116"/>
  <c r="F18"/>
  <c r="C18" i="117"/>
  <c r="C26" i="133"/>
  <c r="F26" i="132"/>
  <c r="C30" i="133"/>
  <c r="F30" i="132"/>
  <c r="F23" i="127"/>
  <c r="C23" i="128"/>
  <c r="L29" i="134"/>
  <c r="O29" i="133"/>
  <c r="L25" i="134"/>
  <c r="O25" i="133"/>
  <c r="F16" i="116"/>
  <c r="C16" i="117"/>
  <c r="L18"/>
  <c r="O18" i="116"/>
  <c r="F20"/>
  <c r="C20" i="117"/>
  <c r="C24" i="133"/>
  <c r="F24" i="132"/>
  <c r="C28" i="133"/>
  <c r="F28" i="132"/>
  <c r="C32" i="133"/>
  <c r="F32" i="132"/>
  <c r="L31" i="134"/>
  <c r="O31" i="133"/>
  <c r="L27" i="134"/>
  <c r="O27" i="133"/>
  <c r="L23" i="129"/>
  <c r="L23" i="130" s="1"/>
  <c r="O23" i="128"/>
  <c r="F15" i="127"/>
  <c r="C15" i="128"/>
  <c r="C15" i="129" s="1"/>
  <c r="L22" i="117"/>
  <c r="O22" i="116"/>
  <c r="L26" i="134"/>
  <c r="O26" i="133"/>
  <c r="L30" i="134"/>
  <c r="O30" i="133"/>
  <c r="L21" i="117"/>
  <c r="O21" i="116"/>
  <c r="L24" i="134"/>
  <c r="O24" i="133"/>
  <c r="L28" i="134"/>
  <c r="O28" i="133"/>
  <c r="L32" i="134"/>
  <c r="O32" i="133"/>
  <c r="O14" i="115"/>
  <c r="O33" s="1"/>
  <c r="L14" i="116"/>
  <c r="L20" i="117"/>
  <c r="O20" i="116"/>
  <c r="C22" i="126"/>
  <c r="F22" i="117"/>
  <c r="C19"/>
  <c r="F19" i="116"/>
  <c r="C17" i="117"/>
  <c r="F17" i="116"/>
  <c r="O26" i="129"/>
  <c r="J15" i="21"/>
  <c r="C33" i="116"/>
  <c r="N5" s="1"/>
  <c r="O31"/>
  <c r="O27"/>
  <c r="O15"/>
  <c r="O29"/>
  <c r="O25"/>
  <c r="F29"/>
  <c r="F25"/>
  <c r="F31"/>
  <c r="F27"/>
  <c r="F15"/>
  <c r="L33"/>
  <c r="L13" i="117"/>
  <c r="O13" i="116"/>
  <c r="F14" i="127"/>
  <c r="C14" i="128"/>
  <c r="C13" i="126"/>
  <c r="F13" i="117"/>
  <c r="C33" l="1"/>
  <c r="N5" s="1"/>
  <c r="C17" i="126"/>
  <c r="F17" i="117"/>
  <c r="C19" i="126"/>
  <c r="F19" i="117"/>
  <c r="O20"/>
  <c r="L20" i="126"/>
  <c r="L32" i="135"/>
  <c r="L32" i="136" s="1"/>
  <c r="L32" i="137" s="1"/>
  <c r="L32" i="138" s="1"/>
  <c r="L32" i="139" s="1"/>
  <c r="L32" i="140" s="1"/>
  <c r="L32" i="141" s="1"/>
  <c r="O32" i="134"/>
  <c r="L28" i="135"/>
  <c r="L28" i="136" s="1"/>
  <c r="L28" i="137" s="1"/>
  <c r="L28" i="138" s="1"/>
  <c r="L28" i="139" s="1"/>
  <c r="L28" i="140" s="1"/>
  <c r="L28" i="141" s="1"/>
  <c r="O28" i="134"/>
  <c r="L24" i="135"/>
  <c r="L24" i="136" s="1"/>
  <c r="L24" i="137" s="1"/>
  <c r="L24" i="138" s="1"/>
  <c r="L24" i="139" s="1"/>
  <c r="L24" i="140" s="1"/>
  <c r="L24" i="141" s="1"/>
  <c r="O24" i="134"/>
  <c r="L21" i="126"/>
  <c r="O21" i="117"/>
  <c r="L30" i="135"/>
  <c r="L30" i="136" s="1"/>
  <c r="L30" i="137" s="1"/>
  <c r="L30" i="138" s="1"/>
  <c r="L30" i="139" s="1"/>
  <c r="L30" i="140" s="1"/>
  <c r="L30" i="141" s="1"/>
  <c r="O30" i="134"/>
  <c r="L26" i="135"/>
  <c r="L26" i="136" s="1"/>
  <c r="L26" i="137" s="1"/>
  <c r="L26" i="138" s="1"/>
  <c r="L26" i="139" s="1"/>
  <c r="L26" i="140" s="1"/>
  <c r="L26" i="141" s="1"/>
  <c r="O26" i="134"/>
  <c r="O22" i="117"/>
  <c r="L22" i="126"/>
  <c r="L23" i="131"/>
  <c r="O23" i="130"/>
  <c r="L27" i="135"/>
  <c r="L27" i="136" s="1"/>
  <c r="L27" i="137" s="1"/>
  <c r="L27" i="138" s="1"/>
  <c r="L27" i="139" s="1"/>
  <c r="L27" i="140" s="1"/>
  <c r="L27" i="141" s="1"/>
  <c r="O27" i="134"/>
  <c r="L31" i="135"/>
  <c r="L31" i="136" s="1"/>
  <c r="L31" i="137" s="1"/>
  <c r="L31" i="138" s="1"/>
  <c r="L31" i="139" s="1"/>
  <c r="L31" i="140" s="1"/>
  <c r="L31" i="141" s="1"/>
  <c r="O31" i="134"/>
  <c r="C32"/>
  <c r="F32" i="133"/>
  <c r="C28" i="134"/>
  <c r="F28" i="133"/>
  <c r="C24" i="134"/>
  <c r="F24" i="133"/>
  <c r="L18" i="126"/>
  <c r="O18" i="117"/>
  <c r="L25" i="135"/>
  <c r="L25" i="136" s="1"/>
  <c r="L25" i="137" s="1"/>
  <c r="L25" i="138" s="1"/>
  <c r="L25" i="139" s="1"/>
  <c r="L25" i="140" s="1"/>
  <c r="L25" i="141" s="1"/>
  <c r="O25" i="134"/>
  <c r="L29" i="135"/>
  <c r="L29" i="136" s="1"/>
  <c r="L29" i="137" s="1"/>
  <c r="L29" i="138" s="1"/>
  <c r="L29" i="139" s="1"/>
  <c r="L29" i="140" s="1"/>
  <c r="L29" i="141" s="1"/>
  <c r="O29" i="134"/>
  <c r="C30"/>
  <c r="F30" i="133"/>
  <c r="C26" i="134"/>
  <c r="F26" i="133"/>
  <c r="L16" i="126"/>
  <c r="O16" i="117"/>
  <c r="L19" i="128"/>
  <c r="O19" i="127"/>
  <c r="L17" i="128"/>
  <c r="O17" i="127"/>
  <c r="C25" i="134"/>
  <c r="F25" i="133"/>
  <c r="C29" i="134"/>
  <c r="F29" i="133"/>
  <c r="C27" i="134"/>
  <c r="F27" i="133"/>
  <c r="C31" i="134"/>
  <c r="F31" i="133"/>
  <c r="C21" i="126"/>
  <c r="F21" i="117"/>
  <c r="C22" i="127"/>
  <c r="F22" i="126"/>
  <c r="L14" i="117"/>
  <c r="L33" s="1"/>
  <c r="O14" i="116"/>
  <c r="O33" s="1"/>
  <c r="C15" i="130"/>
  <c r="F15" i="129"/>
  <c r="C20" i="126"/>
  <c r="F20" i="117"/>
  <c r="C16" i="126"/>
  <c r="F16" i="117"/>
  <c r="F23" i="128"/>
  <c r="C23" i="129"/>
  <c r="C23" i="130" s="1"/>
  <c r="C18" i="126"/>
  <c r="F18" i="117"/>
  <c r="F33" i="116"/>
  <c r="J16" i="21" s="1"/>
  <c r="O25" i="117"/>
  <c r="O29"/>
  <c r="O23"/>
  <c r="O27"/>
  <c r="O31"/>
  <c r="F23"/>
  <c r="F27"/>
  <c r="F31"/>
  <c r="F25"/>
  <c r="F29"/>
  <c r="L13" i="126"/>
  <c r="O13" i="117"/>
  <c r="C13" i="127"/>
  <c r="F13" i="126"/>
  <c r="C14" i="129"/>
  <c r="F14" i="128"/>
  <c r="C33" i="126" l="1"/>
  <c r="N5" s="1"/>
  <c r="N7" i="116"/>
  <c r="C18" i="127"/>
  <c r="F18" i="126"/>
  <c r="C16" i="127"/>
  <c r="F16" i="126"/>
  <c r="C20" i="127"/>
  <c r="F20" i="126"/>
  <c r="C15" i="131"/>
  <c r="F15" i="130"/>
  <c r="L14" i="126"/>
  <c r="O14" i="117"/>
  <c r="O33" s="1"/>
  <c r="C22" i="128"/>
  <c r="F22" i="127"/>
  <c r="F21" i="126"/>
  <c r="C21" i="127"/>
  <c r="C31" i="135"/>
  <c r="C31" i="136" s="1"/>
  <c r="C31" i="137" s="1"/>
  <c r="C31" i="138" s="1"/>
  <c r="C31" i="139" s="1"/>
  <c r="F31" i="134"/>
  <c r="C27" i="135"/>
  <c r="C27" i="136" s="1"/>
  <c r="C27" i="137" s="1"/>
  <c r="C27" i="138" s="1"/>
  <c r="C27" i="139" s="1"/>
  <c r="F27" i="134"/>
  <c r="C29" i="135"/>
  <c r="C29" i="136" s="1"/>
  <c r="C29" i="137" s="1"/>
  <c r="C29" i="138" s="1"/>
  <c r="C29" i="139" s="1"/>
  <c r="F29" i="134"/>
  <c r="C25" i="135"/>
  <c r="C25" i="136" s="1"/>
  <c r="C25" i="137" s="1"/>
  <c r="C25" i="138" s="1"/>
  <c r="C25" i="139" s="1"/>
  <c r="F25" i="134"/>
  <c r="O17" i="128"/>
  <c r="L17" i="129"/>
  <c r="L19"/>
  <c r="O19" i="128"/>
  <c r="L16" i="127"/>
  <c r="O16" i="126"/>
  <c r="F26" i="134"/>
  <c r="C26" i="135"/>
  <c r="C26" i="136" s="1"/>
  <c r="C26" i="137" s="1"/>
  <c r="C26" i="138" s="1"/>
  <c r="C26" i="139" s="1"/>
  <c r="F30" i="134"/>
  <c r="C30" i="135"/>
  <c r="C30" i="136" s="1"/>
  <c r="C30" i="137" s="1"/>
  <c r="C30" i="138" s="1"/>
  <c r="C30" i="139" s="1"/>
  <c r="L29" i="142"/>
  <c r="L29" i="143" s="1"/>
  <c r="L29" i="144" s="1"/>
  <c r="L29" i="145" s="1"/>
  <c r="L29" i="146" s="1"/>
  <c r="L29" i="147" s="1"/>
  <c r="L29" i="148" s="1"/>
  <c r="O29" i="141"/>
  <c r="L25" i="142"/>
  <c r="L25" i="143" s="1"/>
  <c r="L25" i="144" s="1"/>
  <c r="L25" i="145" s="1"/>
  <c r="L25" i="146" s="1"/>
  <c r="L25" i="147" s="1"/>
  <c r="L25" i="148" s="1"/>
  <c r="O25" i="141"/>
  <c r="L18" i="127"/>
  <c r="O18" i="126"/>
  <c r="F24" i="134"/>
  <c r="C24" i="135"/>
  <c r="C24" i="136" s="1"/>
  <c r="C24" i="137" s="1"/>
  <c r="C24" i="138" s="1"/>
  <c r="C24" i="139" s="1"/>
  <c r="F28" i="134"/>
  <c r="C28" i="135"/>
  <c r="C28" i="136" s="1"/>
  <c r="C28" i="137" s="1"/>
  <c r="C28" i="138" s="1"/>
  <c r="C28" i="139" s="1"/>
  <c r="F32" i="134"/>
  <c r="C32" i="135"/>
  <c r="C32" i="136" s="1"/>
  <c r="C32" i="137" s="1"/>
  <c r="C32" i="138" s="1"/>
  <c r="C32" i="139" s="1"/>
  <c r="L31" i="142"/>
  <c r="L31" i="143" s="1"/>
  <c r="L31" i="144" s="1"/>
  <c r="L31" i="145" s="1"/>
  <c r="L31" i="146" s="1"/>
  <c r="L31" i="147" s="1"/>
  <c r="L31" i="148" s="1"/>
  <c r="O31" i="141"/>
  <c r="L27" i="142"/>
  <c r="L27" i="143" s="1"/>
  <c r="L27" i="144" s="1"/>
  <c r="L27" i="145" s="1"/>
  <c r="L27" i="146" s="1"/>
  <c r="L27" i="147" s="1"/>
  <c r="L27" i="148" s="1"/>
  <c r="O27" i="141"/>
  <c r="L23" i="132"/>
  <c r="O23" i="131"/>
  <c r="L26" i="142"/>
  <c r="L26" i="143" s="1"/>
  <c r="L26" i="144" s="1"/>
  <c r="L26" i="145" s="1"/>
  <c r="L26" i="146" s="1"/>
  <c r="L26" i="147" s="1"/>
  <c r="L26" i="148" s="1"/>
  <c r="O26" i="141"/>
  <c r="L30" i="142"/>
  <c r="L30" i="143" s="1"/>
  <c r="L30" i="144" s="1"/>
  <c r="L30" i="145" s="1"/>
  <c r="L30" i="146" s="1"/>
  <c r="L30" i="147" s="1"/>
  <c r="L30" i="148" s="1"/>
  <c r="O30" i="141"/>
  <c r="L21" i="127"/>
  <c r="O21" i="126"/>
  <c r="L24" i="142"/>
  <c r="L24" i="143" s="1"/>
  <c r="L24" i="144" s="1"/>
  <c r="L24" i="145" s="1"/>
  <c r="L24" i="146" s="1"/>
  <c r="L24" i="147" s="1"/>
  <c r="L24" i="148" s="1"/>
  <c r="O24" i="141"/>
  <c r="L28" i="142"/>
  <c r="L28" i="143" s="1"/>
  <c r="L28" i="144" s="1"/>
  <c r="L28" i="145" s="1"/>
  <c r="L28" i="146" s="1"/>
  <c r="L28" i="147" s="1"/>
  <c r="L28" i="148" s="1"/>
  <c r="O28" i="141"/>
  <c r="L32" i="142"/>
  <c r="L32" i="143" s="1"/>
  <c r="L32" i="144" s="1"/>
  <c r="L32" i="145" s="1"/>
  <c r="L32" i="146" s="1"/>
  <c r="L32" i="147" s="1"/>
  <c r="L32" i="148" s="1"/>
  <c r="O32" i="141"/>
  <c r="F19" i="126"/>
  <c r="C19" i="127"/>
  <c r="F17" i="126"/>
  <c r="C17" i="127"/>
  <c r="C33" s="1"/>
  <c r="N5" s="1"/>
  <c r="F23" i="130"/>
  <c r="C23" i="131"/>
  <c r="L22" i="127"/>
  <c r="O22" i="126"/>
  <c r="L20" i="127"/>
  <c r="O20" i="126"/>
  <c r="F33" i="117"/>
  <c r="N7" s="1"/>
  <c r="O31" i="126"/>
  <c r="O27"/>
  <c r="O15"/>
  <c r="O29"/>
  <c r="O25"/>
  <c r="F29"/>
  <c r="F25"/>
  <c r="F31"/>
  <c r="F27"/>
  <c r="F15"/>
  <c r="L13" i="127"/>
  <c r="O13" i="126"/>
  <c r="L33"/>
  <c r="C14" i="130"/>
  <c r="F14" i="129"/>
  <c r="C13" i="128"/>
  <c r="F13" i="127"/>
  <c r="E25" i="32"/>
  <c r="O20" i="127" l="1"/>
  <c r="L20" i="128"/>
  <c r="O22" i="127"/>
  <c r="L22" i="128"/>
  <c r="L21"/>
  <c r="O21" i="127"/>
  <c r="L23" i="133"/>
  <c r="O23" i="132"/>
  <c r="O18" i="127"/>
  <c r="L18" i="128"/>
  <c r="O16" i="127"/>
  <c r="L16" i="128"/>
  <c r="L19" i="130"/>
  <c r="O19" i="129"/>
  <c r="C25" i="140"/>
  <c r="C25" i="141" s="1"/>
  <c r="F25" i="139"/>
  <c r="C29" i="140"/>
  <c r="C29" i="141" s="1"/>
  <c r="F29" i="139"/>
  <c r="C27" i="140"/>
  <c r="C27" i="141" s="1"/>
  <c r="F27" i="139"/>
  <c r="C31" i="140"/>
  <c r="C31" i="141" s="1"/>
  <c r="F31" i="139"/>
  <c r="C22" i="129"/>
  <c r="F22" i="128"/>
  <c r="L14" i="127"/>
  <c r="O14" i="126"/>
  <c r="O33" s="1"/>
  <c r="C15" i="132"/>
  <c r="F15" i="131"/>
  <c r="C20" i="128"/>
  <c r="F20" i="127"/>
  <c r="C16" i="128"/>
  <c r="F16" i="127"/>
  <c r="C18" i="128"/>
  <c r="F18" i="127"/>
  <c r="C23" i="132"/>
  <c r="F23" i="131"/>
  <c r="F17" i="127"/>
  <c r="C17" i="128"/>
  <c r="F19" i="127"/>
  <c r="C19" i="128"/>
  <c r="C32" i="140"/>
  <c r="C32" i="141" s="1"/>
  <c r="F32" i="139"/>
  <c r="C28" i="140"/>
  <c r="C28" i="141" s="1"/>
  <c r="F28" i="139"/>
  <c r="C24" i="140"/>
  <c r="C24" i="141" s="1"/>
  <c r="F24" i="139"/>
  <c r="C30" i="140"/>
  <c r="C30" i="141" s="1"/>
  <c r="F30" i="139"/>
  <c r="C26" i="140"/>
  <c r="C26" i="141" s="1"/>
  <c r="F26" i="139"/>
  <c r="L17" i="130"/>
  <c r="O17" i="129"/>
  <c r="F21" i="127"/>
  <c r="C21" i="128"/>
  <c r="F33" i="126"/>
  <c r="J18" i="21" s="1"/>
  <c r="J17"/>
  <c r="O25" i="127"/>
  <c r="O29"/>
  <c r="O23"/>
  <c r="O27"/>
  <c r="O31"/>
  <c r="L33"/>
  <c r="L13" i="128"/>
  <c r="O13" i="127"/>
  <c r="C13" i="129"/>
  <c r="F13" i="128"/>
  <c r="C14" i="131"/>
  <c r="F14" i="130"/>
  <c r="C33" i="128" l="1"/>
  <c r="N5" s="1"/>
  <c r="N7" i="126"/>
  <c r="C21" i="129"/>
  <c r="F21" i="128"/>
  <c r="L17" i="131"/>
  <c r="O17" i="130"/>
  <c r="C26" i="142"/>
  <c r="C26" i="143" s="1"/>
  <c r="C26" i="144" s="1"/>
  <c r="C26" i="145" s="1"/>
  <c r="F26" i="141"/>
  <c r="C30" i="142"/>
  <c r="C30" i="143" s="1"/>
  <c r="C30" i="144" s="1"/>
  <c r="C30" i="145" s="1"/>
  <c r="F30" i="141"/>
  <c r="C24" i="142"/>
  <c r="C24" i="143" s="1"/>
  <c r="C24" i="144" s="1"/>
  <c r="C24" i="145" s="1"/>
  <c r="F24" i="141"/>
  <c r="C28" i="142"/>
  <c r="C28" i="143" s="1"/>
  <c r="C28" i="144" s="1"/>
  <c r="C28" i="145" s="1"/>
  <c r="F28" i="141"/>
  <c r="C32" i="142"/>
  <c r="C32" i="143" s="1"/>
  <c r="C32" i="144" s="1"/>
  <c r="C32" i="145" s="1"/>
  <c r="F32" i="141"/>
  <c r="C23" i="133"/>
  <c r="F23" i="132"/>
  <c r="C18" i="129"/>
  <c r="F18" i="128"/>
  <c r="C16" i="129"/>
  <c r="F16" i="128"/>
  <c r="C20" i="129"/>
  <c r="F20" i="128"/>
  <c r="C15" i="133"/>
  <c r="F15" i="132"/>
  <c r="L14" i="128"/>
  <c r="O14" i="127"/>
  <c r="O33" s="1"/>
  <c r="C22" i="130"/>
  <c r="F22" i="129"/>
  <c r="F31" i="141"/>
  <c r="C31" i="142"/>
  <c r="C31" i="143" s="1"/>
  <c r="C31" i="144" s="1"/>
  <c r="C31" i="145" s="1"/>
  <c r="F27" i="141"/>
  <c r="C27" i="142"/>
  <c r="C27" i="143" s="1"/>
  <c r="C27" i="144" s="1"/>
  <c r="C27" i="145" s="1"/>
  <c r="F29" i="141"/>
  <c r="C29" i="142"/>
  <c r="C29" i="143" s="1"/>
  <c r="C29" i="144" s="1"/>
  <c r="C29" i="145" s="1"/>
  <c r="F25" i="141"/>
  <c r="C25" i="142"/>
  <c r="C25" i="143" s="1"/>
  <c r="C25" i="144" s="1"/>
  <c r="C25" i="145" s="1"/>
  <c r="L19" i="131"/>
  <c r="O19" i="130"/>
  <c r="L23" i="134"/>
  <c r="O23" i="133"/>
  <c r="O21" i="128"/>
  <c r="L21" i="129"/>
  <c r="F19" i="128"/>
  <c r="C19" i="129"/>
  <c r="C17"/>
  <c r="F17" i="128"/>
  <c r="L33"/>
  <c r="L16" i="129"/>
  <c r="O16" i="128"/>
  <c r="L18" i="129"/>
  <c r="O18" i="128"/>
  <c r="L22" i="129"/>
  <c r="O22" i="128"/>
  <c r="O20"/>
  <c r="L20" i="129"/>
  <c r="F33" i="127"/>
  <c r="N7" s="1"/>
  <c r="O31" i="128"/>
  <c r="O25"/>
  <c r="F29"/>
  <c r="F25"/>
  <c r="F31"/>
  <c r="F27"/>
  <c r="F15"/>
  <c r="O27"/>
  <c r="O15"/>
  <c r="O29"/>
  <c r="O32" i="135"/>
  <c r="F24"/>
  <c r="O28"/>
  <c r="O30"/>
  <c r="F26"/>
  <c r="F28"/>
  <c r="F30"/>
  <c r="F32"/>
  <c r="L13" i="129"/>
  <c r="O13" i="128"/>
  <c r="O24" i="135"/>
  <c r="C14" i="132"/>
  <c r="F14" i="131"/>
  <c r="C13" i="130"/>
  <c r="F13" i="129"/>
  <c r="F14" i="32"/>
  <c r="L20" i="130" l="1"/>
  <c r="O20" i="129"/>
  <c r="F17"/>
  <c r="C17" i="130"/>
  <c r="L23" i="135"/>
  <c r="L23" i="136" s="1"/>
  <c r="L23" i="137" s="1"/>
  <c r="L23" i="138" s="1"/>
  <c r="L23" i="139" s="1"/>
  <c r="L23" i="140" s="1"/>
  <c r="L23" i="141" s="1"/>
  <c r="O23" i="134"/>
  <c r="L19" i="132"/>
  <c r="O19" i="131"/>
  <c r="C22"/>
  <c r="F22" i="130"/>
  <c r="L14" i="129"/>
  <c r="O14" i="128"/>
  <c r="O33" s="1"/>
  <c r="C15" i="134"/>
  <c r="F15" i="133"/>
  <c r="C20" i="130"/>
  <c r="F20" i="129"/>
  <c r="C16" i="130"/>
  <c r="F16" i="129"/>
  <c r="C18" i="130"/>
  <c r="F18" i="129"/>
  <c r="C23" i="134"/>
  <c r="F23" i="133"/>
  <c r="F32" i="145"/>
  <c r="C32" i="146"/>
  <c r="C32" i="147" s="1"/>
  <c r="C32" i="148" s="1"/>
  <c r="C32" i="32" s="1"/>
  <c r="F28" i="145"/>
  <c r="C28" i="146"/>
  <c r="C28" i="147" s="1"/>
  <c r="C28" i="148" s="1"/>
  <c r="C28" i="32" s="1"/>
  <c r="F24" i="145"/>
  <c r="C24" i="146"/>
  <c r="C24" i="147" s="1"/>
  <c r="C24" i="148" s="1"/>
  <c r="C24" i="32" s="1"/>
  <c r="F30" i="145"/>
  <c r="C30" i="146"/>
  <c r="C30" i="147" s="1"/>
  <c r="C30" i="148" s="1"/>
  <c r="C30" i="32" s="1"/>
  <c r="F26" i="145"/>
  <c r="C26" i="146"/>
  <c r="C26" i="147" s="1"/>
  <c r="C26" i="148" s="1"/>
  <c r="C26" i="32" s="1"/>
  <c r="L17" i="132"/>
  <c r="O17" i="131"/>
  <c r="F21" i="129"/>
  <c r="C21" i="130"/>
  <c r="L22"/>
  <c r="O22" i="129"/>
  <c r="L18" i="130"/>
  <c r="O18" i="129"/>
  <c r="L16" i="130"/>
  <c r="O16" i="129"/>
  <c r="F19"/>
  <c r="C19" i="130"/>
  <c r="L21"/>
  <c r="O21" i="129"/>
  <c r="C25" i="146"/>
  <c r="C25" i="147" s="1"/>
  <c r="C25" i="148" s="1"/>
  <c r="C25" i="32" s="1"/>
  <c r="F25" i="145"/>
  <c r="C29" i="146"/>
  <c r="C29" i="147" s="1"/>
  <c r="C29" i="148" s="1"/>
  <c r="C29" i="32" s="1"/>
  <c r="F29" i="145"/>
  <c r="C27" i="146"/>
  <c r="C27" i="147" s="1"/>
  <c r="C27" i="148" s="1"/>
  <c r="C27" i="32" s="1"/>
  <c r="F27" i="145"/>
  <c r="C31" i="146"/>
  <c r="C31" i="147" s="1"/>
  <c r="C31" i="148" s="1"/>
  <c r="C31" i="32" s="1"/>
  <c r="F31" i="145"/>
  <c r="C33" i="129"/>
  <c r="N5" s="1"/>
  <c r="J19" i="21"/>
  <c r="F33" i="128"/>
  <c r="N7" s="1"/>
  <c r="O29" i="129"/>
  <c r="O23"/>
  <c r="O27"/>
  <c r="F31"/>
  <c r="F23"/>
  <c r="F27"/>
  <c r="F25"/>
  <c r="F29"/>
  <c r="O25"/>
  <c r="O31"/>
  <c r="F32" i="136"/>
  <c r="F30"/>
  <c r="F28"/>
  <c r="F26"/>
  <c r="O30"/>
  <c r="O28"/>
  <c r="F24"/>
  <c r="O32"/>
  <c r="O24"/>
  <c r="O13" i="129"/>
  <c r="L33"/>
  <c r="L13" i="130"/>
  <c r="C13" i="131"/>
  <c r="F13" i="130"/>
  <c r="F14" i="132"/>
  <c r="C14" i="133"/>
  <c r="C14" i="134" s="1"/>
  <c r="F29" i="32"/>
  <c r="F24"/>
  <c r="C14" i="135" l="1"/>
  <c r="F14" i="134"/>
  <c r="F19" i="130"/>
  <c r="C19" i="131"/>
  <c r="L17" i="133"/>
  <c r="O17" i="132"/>
  <c r="C23" i="135"/>
  <c r="C23" i="136" s="1"/>
  <c r="C23" i="137" s="1"/>
  <c r="C23" i="138" s="1"/>
  <c r="C23" i="139" s="1"/>
  <c r="F23" i="134"/>
  <c r="C18" i="131"/>
  <c r="F18" i="130"/>
  <c r="C16" i="131"/>
  <c r="F16" i="130"/>
  <c r="C20" i="131"/>
  <c r="F20" i="130"/>
  <c r="C15" i="135"/>
  <c r="F15" i="134"/>
  <c r="O14" i="129"/>
  <c r="L14" i="130"/>
  <c r="L33" s="1"/>
  <c r="C22" i="132"/>
  <c r="F22" i="131"/>
  <c r="L19" i="133"/>
  <c r="O19" i="132"/>
  <c r="L23" i="142"/>
  <c r="L23" i="143" s="1"/>
  <c r="L23" i="144" s="1"/>
  <c r="L23" i="145" s="1"/>
  <c r="L23" i="146" s="1"/>
  <c r="L23" i="147" s="1"/>
  <c r="L23" i="148" s="1"/>
  <c r="O23" i="141"/>
  <c r="O20" i="130"/>
  <c r="L20" i="131"/>
  <c r="L21"/>
  <c r="O21" i="130"/>
  <c r="O16"/>
  <c r="L16" i="131"/>
  <c r="O18" i="130"/>
  <c r="L18" i="131"/>
  <c r="O22" i="130"/>
  <c r="L22" i="131"/>
  <c r="F21" i="130"/>
  <c r="C21" i="131"/>
  <c r="F17" i="130"/>
  <c r="C17" i="131"/>
  <c r="O26" i="135"/>
  <c r="J20" i="21"/>
  <c r="O33" i="129"/>
  <c r="C33" i="130"/>
  <c r="N5" s="1"/>
  <c r="F33" i="129"/>
  <c r="J21" i="21" s="1"/>
  <c r="O32" i="137"/>
  <c r="F24"/>
  <c r="O28"/>
  <c r="O30"/>
  <c r="F26"/>
  <c r="F28"/>
  <c r="F30"/>
  <c r="F32"/>
  <c r="L13" i="131"/>
  <c r="O13" i="130"/>
  <c r="O24" i="137"/>
  <c r="C13" i="132"/>
  <c r="F13" i="131"/>
  <c r="F14" i="133"/>
  <c r="F30" i="32"/>
  <c r="F26"/>
  <c r="F32"/>
  <c r="G32" s="1"/>
  <c r="F28"/>
  <c r="L21" i="132" l="1"/>
  <c r="O21" i="131"/>
  <c r="L19" i="134"/>
  <c r="O19" i="133"/>
  <c r="C22"/>
  <c r="F22" i="132"/>
  <c r="C15" i="136"/>
  <c r="F15" i="135"/>
  <c r="C20" i="132"/>
  <c r="F20" i="131"/>
  <c r="C16" i="132"/>
  <c r="F16" i="131"/>
  <c r="C18" i="132"/>
  <c r="F18" i="131"/>
  <c r="C23" i="140"/>
  <c r="C23" i="141" s="1"/>
  <c r="F23" i="139"/>
  <c r="L17" i="134"/>
  <c r="O17" i="133"/>
  <c r="C17" i="132"/>
  <c r="F17" i="131"/>
  <c r="C21" i="132"/>
  <c r="F21" i="131"/>
  <c r="L22" i="132"/>
  <c r="O22" i="131"/>
  <c r="L18" i="132"/>
  <c r="O18" i="131"/>
  <c r="L16" i="132"/>
  <c r="O16" i="131"/>
  <c r="L20" i="132"/>
  <c r="O20" i="131"/>
  <c r="O14" i="130"/>
  <c r="O33" s="1"/>
  <c r="L14" i="131"/>
  <c r="C19" i="132"/>
  <c r="F19" i="131"/>
  <c r="C33"/>
  <c r="N5" s="1"/>
  <c r="O26" i="136"/>
  <c r="N7" i="129"/>
  <c r="F33" i="130"/>
  <c r="N7" s="1"/>
  <c r="F32" i="138"/>
  <c r="F30"/>
  <c r="F28"/>
  <c r="F26"/>
  <c r="O30"/>
  <c r="O28"/>
  <c r="F24"/>
  <c r="O32"/>
  <c r="O24"/>
  <c r="L13" i="132"/>
  <c r="O13" i="131"/>
  <c r="C13" i="133"/>
  <c r="F13" i="132"/>
  <c r="F23" i="32"/>
  <c r="G23" s="1"/>
  <c r="O14" i="131" l="1"/>
  <c r="L14" i="132"/>
  <c r="L33" s="1"/>
  <c r="C19" i="133"/>
  <c r="F19" i="132"/>
  <c r="L20" i="133"/>
  <c r="O20" i="132"/>
  <c r="L16" i="133"/>
  <c r="O16" i="132"/>
  <c r="L18" i="133"/>
  <c r="O18" i="132"/>
  <c r="L22" i="133"/>
  <c r="O22" i="132"/>
  <c r="C21" i="133"/>
  <c r="F21" i="132"/>
  <c r="C17" i="133"/>
  <c r="F17" i="132"/>
  <c r="L17" i="135"/>
  <c r="O17" i="134"/>
  <c r="F23" i="141"/>
  <c r="C23" i="142"/>
  <c r="C23" i="143" s="1"/>
  <c r="C23" i="144" s="1"/>
  <c r="C23" i="145" s="1"/>
  <c r="C18" i="133"/>
  <c r="F18" i="132"/>
  <c r="C16" i="133"/>
  <c r="F16" i="132"/>
  <c r="C20" i="133"/>
  <c r="F20" i="132"/>
  <c r="C15" i="137"/>
  <c r="F15" i="136"/>
  <c r="C22" i="134"/>
  <c r="F22" i="133"/>
  <c r="L19" i="135"/>
  <c r="O19" i="134"/>
  <c r="L21" i="133"/>
  <c r="O21" i="132"/>
  <c r="L33" i="131"/>
  <c r="J22" i="21"/>
  <c r="O26" i="137"/>
  <c r="C33" i="132"/>
  <c r="N5" s="1"/>
  <c r="O33" i="131"/>
  <c r="F33"/>
  <c r="J23" i="21" s="1"/>
  <c r="O32" i="139"/>
  <c r="O28"/>
  <c r="O30"/>
  <c r="L13" i="133"/>
  <c r="O13" i="132"/>
  <c r="O24" i="139"/>
  <c r="C13" i="134"/>
  <c r="F13" i="133"/>
  <c r="C14" i="136"/>
  <c r="F14" i="135"/>
  <c r="E24" i="32"/>
  <c r="G24" s="1"/>
  <c r="E26"/>
  <c r="G26" s="1"/>
  <c r="E30"/>
  <c r="G30" s="1"/>
  <c r="F13"/>
  <c r="E13"/>
  <c r="L21" i="134" l="1"/>
  <c r="O21" i="133"/>
  <c r="L19" i="136"/>
  <c r="O19" i="135"/>
  <c r="F22" i="134"/>
  <c r="C22" i="135"/>
  <c r="C15" i="138"/>
  <c r="F15" i="137"/>
  <c r="C20" i="134"/>
  <c r="F20" i="133"/>
  <c r="C16" i="134"/>
  <c r="F16" i="133"/>
  <c r="C18" i="134"/>
  <c r="F18" i="133"/>
  <c r="L17" i="136"/>
  <c r="O17" i="135"/>
  <c r="C17" i="134"/>
  <c r="F17" i="133"/>
  <c r="C21" i="134"/>
  <c r="F21" i="133"/>
  <c r="L22" i="134"/>
  <c r="O22" i="133"/>
  <c r="L18" i="134"/>
  <c r="O18" i="133"/>
  <c r="L16" i="134"/>
  <c r="O16" i="133"/>
  <c r="L20" i="134"/>
  <c r="O20" i="133"/>
  <c r="C19" i="134"/>
  <c r="F19" i="133"/>
  <c r="C23" i="146"/>
  <c r="C23" i="147" s="1"/>
  <c r="C23" i="148" s="1"/>
  <c r="C23" i="32" s="1"/>
  <c r="F23" i="145"/>
  <c r="O14" i="132"/>
  <c r="O33" s="1"/>
  <c r="L14" i="133"/>
  <c r="L33" s="1"/>
  <c r="F33" i="132"/>
  <c r="N7" s="1"/>
  <c r="N7" i="131"/>
  <c r="O26" i="138"/>
  <c r="C33" i="133"/>
  <c r="N5" s="1"/>
  <c r="F32" i="140"/>
  <c r="F30"/>
  <c r="F28"/>
  <c r="F26"/>
  <c r="O30"/>
  <c r="O28"/>
  <c r="F24"/>
  <c r="O32"/>
  <c r="O24"/>
  <c r="L13" i="134"/>
  <c r="O13" i="133"/>
  <c r="C14" i="137"/>
  <c r="F14" i="136"/>
  <c r="F13" i="134"/>
  <c r="C13" i="135"/>
  <c r="E31" i="32"/>
  <c r="G31" s="1"/>
  <c r="F25"/>
  <c r="G25" s="1"/>
  <c r="F33"/>
  <c r="E29"/>
  <c r="G29" s="1"/>
  <c r="E27"/>
  <c r="G27" s="1"/>
  <c r="E28"/>
  <c r="G28" s="1"/>
  <c r="H33"/>
  <c r="G13"/>
  <c r="J24" i="21" l="1"/>
  <c r="C19" i="135"/>
  <c r="F19" i="134"/>
  <c r="L20" i="135"/>
  <c r="O20" i="134"/>
  <c r="L16" i="135"/>
  <c r="O16" i="134"/>
  <c r="L18" i="135"/>
  <c r="O18" i="134"/>
  <c r="L22" i="135"/>
  <c r="O22" i="134"/>
  <c r="C21" i="135"/>
  <c r="F21" i="134"/>
  <c r="C17" i="135"/>
  <c r="F17" i="134"/>
  <c r="L17" i="137"/>
  <c r="O17" i="136"/>
  <c r="F18" i="134"/>
  <c r="C18" i="135"/>
  <c r="F16" i="134"/>
  <c r="C16" i="135"/>
  <c r="F20" i="134"/>
  <c r="C20" i="135"/>
  <c r="C15" i="139"/>
  <c r="F15" i="138"/>
  <c r="L19" i="137"/>
  <c r="O19" i="136"/>
  <c r="L21" i="135"/>
  <c r="O21" i="134"/>
  <c r="L14"/>
  <c r="O14" i="133"/>
  <c r="O33" s="1"/>
  <c r="C22" i="136"/>
  <c r="F22" i="135"/>
  <c r="C33" i="134"/>
  <c r="N5" s="1"/>
  <c r="O26" i="139"/>
  <c r="F33" i="133"/>
  <c r="J25" i="21" s="1"/>
  <c r="L13" i="135"/>
  <c r="L33" i="134"/>
  <c r="O13"/>
  <c r="O24" i="142"/>
  <c r="C13" i="136"/>
  <c r="F13" i="135"/>
  <c r="C14" i="138"/>
  <c r="F14" i="137"/>
  <c r="E14" i="32"/>
  <c r="G14" s="1"/>
  <c r="E33"/>
  <c r="B37" s="1"/>
  <c r="G33"/>
  <c r="B33"/>
  <c r="C20" i="136" l="1"/>
  <c r="F20" i="135"/>
  <c r="C18" i="136"/>
  <c r="F18" i="135"/>
  <c r="F22" i="136"/>
  <c r="C22" i="137"/>
  <c r="L14" i="135"/>
  <c r="O14" i="134"/>
  <c r="O33" s="1"/>
  <c r="L21" i="136"/>
  <c r="O21" i="135"/>
  <c r="L19" i="138"/>
  <c r="O19" i="137"/>
  <c r="C15" i="140"/>
  <c r="F15" i="139"/>
  <c r="L17" i="138"/>
  <c r="O17" i="137"/>
  <c r="C17" i="136"/>
  <c r="F17" i="135"/>
  <c r="C21" i="136"/>
  <c r="F21" i="135"/>
  <c r="O22"/>
  <c r="L22" i="136"/>
  <c r="O18" i="135"/>
  <c r="L18" i="136"/>
  <c r="O16" i="135"/>
  <c r="L16" i="136"/>
  <c r="O20" i="135"/>
  <c r="L20" i="136"/>
  <c r="C19"/>
  <c r="F19" i="135"/>
  <c r="C16" i="136"/>
  <c r="F16" i="135"/>
  <c r="F33" i="134"/>
  <c r="J26" i="21" s="1"/>
  <c r="N7" i="133"/>
  <c r="O26" i="140"/>
  <c r="C33" i="135"/>
  <c r="N5" s="1"/>
  <c r="O31"/>
  <c r="O25"/>
  <c r="F23"/>
  <c r="O29"/>
  <c r="O27"/>
  <c r="F31"/>
  <c r="F29"/>
  <c r="F27"/>
  <c r="O23"/>
  <c r="F25"/>
  <c r="F32" i="142"/>
  <c r="F30"/>
  <c r="F28"/>
  <c r="F26"/>
  <c r="O30"/>
  <c r="O28"/>
  <c r="F24"/>
  <c r="O32"/>
  <c r="L33" i="135"/>
  <c r="L13" i="136"/>
  <c r="O13" i="135"/>
  <c r="C14" i="139"/>
  <c r="F14" s="1"/>
  <c r="F14" i="138"/>
  <c r="C13" i="137"/>
  <c r="F13" i="136"/>
  <c r="C16" i="137" l="1"/>
  <c r="F16" i="136"/>
  <c r="C19" i="137"/>
  <c r="F19" i="136"/>
  <c r="C21" i="137"/>
  <c r="F21" i="136"/>
  <c r="C17" i="137"/>
  <c r="F17" i="136"/>
  <c r="L17" i="139"/>
  <c r="O17" i="138"/>
  <c r="C15" i="141"/>
  <c r="F15" i="140"/>
  <c r="L19" i="139"/>
  <c r="O19" i="138"/>
  <c r="L21" i="137"/>
  <c r="O21" i="136"/>
  <c r="O14" i="135"/>
  <c r="O33" s="1"/>
  <c r="L14" i="136"/>
  <c r="F18"/>
  <c r="C18" i="137"/>
  <c r="C20"/>
  <c r="F20" i="136"/>
  <c r="L20" i="137"/>
  <c r="O20" i="136"/>
  <c r="L16" i="137"/>
  <c r="O16" i="136"/>
  <c r="L18" i="137"/>
  <c r="O18" i="136"/>
  <c r="L22" i="137"/>
  <c r="O22" i="136"/>
  <c r="C22" i="138"/>
  <c r="F22" i="137"/>
  <c r="N7" i="134"/>
  <c r="F33" i="135"/>
  <c r="N7" s="1"/>
  <c r="C33" i="136"/>
  <c r="N5" s="1"/>
  <c r="F25"/>
  <c r="F29"/>
  <c r="F31"/>
  <c r="O27"/>
  <c r="F23"/>
  <c r="O25"/>
  <c r="O23"/>
  <c r="F27"/>
  <c r="O29"/>
  <c r="O31"/>
  <c r="O32" i="143"/>
  <c r="F24"/>
  <c r="O28"/>
  <c r="O30"/>
  <c r="F26"/>
  <c r="F28"/>
  <c r="F30"/>
  <c r="F32"/>
  <c r="L13" i="137"/>
  <c r="O13" i="136"/>
  <c r="L33"/>
  <c r="O24" i="143"/>
  <c r="C13" i="138"/>
  <c r="F13" i="137"/>
  <c r="C14" i="140"/>
  <c r="C33" i="137" l="1"/>
  <c r="N5" s="1"/>
  <c r="C22" i="139"/>
  <c r="F22" i="138"/>
  <c r="O22" i="137"/>
  <c r="L22" i="138"/>
  <c r="O18" i="137"/>
  <c r="L18" i="138"/>
  <c r="O16" i="137"/>
  <c r="L16" i="138"/>
  <c r="O20" i="137"/>
  <c r="L20" i="138"/>
  <c r="C20"/>
  <c r="F20" i="137"/>
  <c r="L21" i="138"/>
  <c r="O21" i="137"/>
  <c r="L19" i="140"/>
  <c r="O19" i="139"/>
  <c r="C15" i="142"/>
  <c r="F15" i="141"/>
  <c r="L17" i="140"/>
  <c r="O17" i="139"/>
  <c r="C17" i="138"/>
  <c r="F17" i="137"/>
  <c r="C21" i="138"/>
  <c r="F21" i="137"/>
  <c r="C19" i="138"/>
  <c r="F19" i="137"/>
  <c r="C16" i="138"/>
  <c r="F16" i="137"/>
  <c r="C18" i="138"/>
  <c r="F18" i="137"/>
  <c r="O14" i="136"/>
  <c r="O33" s="1"/>
  <c r="L14" i="137"/>
  <c r="L33" s="1"/>
  <c r="J27" i="21"/>
  <c r="O26" i="142"/>
  <c r="F33" i="136"/>
  <c r="J28" i="21" s="1"/>
  <c r="F23" i="137"/>
  <c r="O27"/>
  <c r="F31"/>
  <c r="F29"/>
  <c r="F25"/>
  <c r="O31"/>
  <c r="O29"/>
  <c r="F27"/>
  <c r="O23"/>
  <c r="O25"/>
  <c r="F32" i="144"/>
  <c r="F30"/>
  <c r="F28"/>
  <c r="F26"/>
  <c r="O30"/>
  <c r="O28"/>
  <c r="F24"/>
  <c r="O32"/>
  <c r="O24"/>
  <c r="L13" i="138"/>
  <c r="O13" i="137"/>
  <c r="C14" i="141"/>
  <c r="F14" i="140"/>
  <c r="F13" i="138"/>
  <c r="C13" i="139"/>
  <c r="C18" l="1"/>
  <c r="F18" i="138"/>
  <c r="C16" i="139"/>
  <c r="F16" i="138"/>
  <c r="C19" i="139"/>
  <c r="F19" i="138"/>
  <c r="C21" i="139"/>
  <c r="F21" i="138"/>
  <c r="C17" i="139"/>
  <c r="F17" i="138"/>
  <c r="L17" i="141"/>
  <c r="O17" i="140"/>
  <c r="C15" i="143"/>
  <c r="F15" i="142"/>
  <c r="L19" i="141"/>
  <c r="O19" i="140"/>
  <c r="L21" i="139"/>
  <c r="O21" i="138"/>
  <c r="C20" i="139"/>
  <c r="F20" i="138"/>
  <c r="C22" i="140"/>
  <c r="F22" i="139"/>
  <c r="O14" i="137"/>
  <c r="L14" i="138"/>
  <c r="O20"/>
  <c r="L20" i="139"/>
  <c r="O16" i="138"/>
  <c r="L16" i="139"/>
  <c r="O18" i="138"/>
  <c r="L18" i="139"/>
  <c r="O22" i="138"/>
  <c r="L22" i="139"/>
  <c r="N7" i="136"/>
  <c r="O26" i="143"/>
  <c r="O33" i="137"/>
  <c r="C33" i="138"/>
  <c r="N5" s="1"/>
  <c r="F33" i="137"/>
  <c r="N7" s="1"/>
  <c r="O31" i="138"/>
  <c r="F25"/>
  <c r="F31"/>
  <c r="O27"/>
  <c r="F23"/>
  <c r="O25"/>
  <c r="O23"/>
  <c r="F27"/>
  <c r="O29"/>
  <c r="F29"/>
  <c r="O32" i="145"/>
  <c r="O28"/>
  <c r="O30"/>
  <c r="O24"/>
  <c r="O13" i="138"/>
  <c r="L13" i="139"/>
  <c r="L33" i="138"/>
  <c r="C13" i="140"/>
  <c r="F13" i="139"/>
  <c r="C14" i="142"/>
  <c r="F14" i="141"/>
  <c r="L18" i="140" l="1"/>
  <c r="O18" i="139"/>
  <c r="C22" i="141"/>
  <c r="F22" i="140"/>
  <c r="C20"/>
  <c r="F20" i="139"/>
  <c r="L21" i="140"/>
  <c r="O21" i="139"/>
  <c r="L19" i="142"/>
  <c r="O19" i="141"/>
  <c r="C15" i="144"/>
  <c r="F15" i="143"/>
  <c r="L17" i="142"/>
  <c r="O17" i="141"/>
  <c r="C17" i="140"/>
  <c r="F17" i="139"/>
  <c r="C21" i="140"/>
  <c r="F21" i="139"/>
  <c r="C19" i="140"/>
  <c r="F19" i="139"/>
  <c r="C16" i="140"/>
  <c r="F16" i="139"/>
  <c r="C18" i="140"/>
  <c r="F18" i="139"/>
  <c r="L22" i="140"/>
  <c r="O22" i="139"/>
  <c r="L16" i="140"/>
  <c r="O16" i="139"/>
  <c r="L20" i="140"/>
  <c r="O20" i="139"/>
  <c r="L14"/>
  <c r="O14" i="138"/>
  <c r="O33" s="1"/>
  <c r="O26" i="144"/>
  <c r="J29" i="21"/>
  <c r="C33" i="139"/>
  <c r="N5" s="1"/>
  <c r="F33" i="138"/>
  <c r="N7" s="1"/>
  <c r="O29" i="139"/>
  <c r="O23"/>
  <c r="O27"/>
  <c r="O31"/>
  <c r="O25"/>
  <c r="F32" i="146"/>
  <c r="F30"/>
  <c r="F28"/>
  <c r="F26"/>
  <c r="O30"/>
  <c r="O28"/>
  <c r="F24"/>
  <c r="O32"/>
  <c r="O24"/>
  <c r="L33" i="139"/>
  <c r="L13" i="140"/>
  <c r="O13" i="139"/>
  <c r="C14" i="143"/>
  <c r="F14" i="142"/>
  <c r="C13" i="141"/>
  <c r="F13" i="140"/>
  <c r="L14" l="1"/>
  <c r="O14" i="139"/>
  <c r="O33" s="1"/>
  <c r="L20" i="141"/>
  <c r="O20" i="140"/>
  <c r="L16" i="141"/>
  <c r="O16" i="140"/>
  <c r="L22" i="141"/>
  <c r="O22" i="140"/>
  <c r="C18" i="141"/>
  <c r="F18" i="140"/>
  <c r="C16" i="141"/>
  <c r="F16" i="140"/>
  <c r="C19" i="141"/>
  <c r="F19" i="140"/>
  <c r="C21" i="141"/>
  <c r="F21" i="140"/>
  <c r="C17" i="141"/>
  <c r="F17" i="140"/>
  <c r="L17" i="143"/>
  <c r="O17" i="142"/>
  <c r="C15" i="145"/>
  <c r="F15" i="144"/>
  <c r="L19" i="143"/>
  <c r="O19" i="142"/>
  <c r="L21" i="141"/>
  <c r="O21" i="140"/>
  <c r="C20" i="141"/>
  <c r="F20" i="140"/>
  <c r="C22" i="142"/>
  <c r="F22" i="141"/>
  <c r="L18"/>
  <c r="O18" i="140"/>
  <c r="C33"/>
  <c r="N5" s="1"/>
  <c r="O26" i="145"/>
  <c r="J30" i="21"/>
  <c r="F33" i="139"/>
  <c r="J31" i="21" s="1"/>
  <c r="O31" i="140"/>
  <c r="F31"/>
  <c r="O27"/>
  <c r="F23"/>
  <c r="F27"/>
  <c r="O29"/>
  <c r="F25"/>
  <c r="O25"/>
  <c r="F29"/>
  <c r="O23"/>
  <c r="O32" i="147"/>
  <c r="F24"/>
  <c r="O28"/>
  <c r="O30"/>
  <c r="F26"/>
  <c r="F28"/>
  <c r="F30"/>
  <c r="F32"/>
  <c r="O24"/>
  <c r="L13" i="141"/>
  <c r="O13" i="140"/>
  <c r="L33"/>
  <c r="C13" i="142"/>
  <c r="F13" i="141"/>
  <c r="C14" i="144"/>
  <c r="F14" i="143"/>
  <c r="L18" i="142" l="1"/>
  <c r="O18" i="141"/>
  <c r="C22" i="143"/>
  <c r="F22" i="142"/>
  <c r="C20"/>
  <c r="F20" i="141"/>
  <c r="L21" i="142"/>
  <c r="O21" i="141"/>
  <c r="L19" i="144"/>
  <c r="O19" i="143"/>
  <c r="C15" i="146"/>
  <c r="F15" i="145"/>
  <c r="L17" i="144"/>
  <c r="O17" i="143"/>
  <c r="F17" i="141"/>
  <c r="C17" i="142"/>
  <c r="F21" i="141"/>
  <c r="C21" i="142"/>
  <c r="F19" i="141"/>
  <c r="C19" i="142"/>
  <c r="C16"/>
  <c r="F16" i="141"/>
  <c r="C18" i="142"/>
  <c r="F18" i="141"/>
  <c r="L22" i="142"/>
  <c r="O22" i="141"/>
  <c r="L16" i="142"/>
  <c r="O16" i="141"/>
  <c r="L20" i="142"/>
  <c r="O20" i="141"/>
  <c r="O14" i="140"/>
  <c r="L14" i="141"/>
  <c r="L33" s="1"/>
  <c r="O33" i="140"/>
  <c r="O26" i="146"/>
  <c r="C33" i="141"/>
  <c r="N5" s="1"/>
  <c r="N7" i="139"/>
  <c r="F33" i="140"/>
  <c r="J32" i="21" s="1"/>
  <c r="D32" i="32"/>
  <c r="F32" i="148"/>
  <c r="D30" i="32"/>
  <c r="F30" i="148"/>
  <c r="D28" i="32"/>
  <c r="F28" i="148"/>
  <c r="D26" i="32"/>
  <c r="F26" i="148"/>
  <c r="I30" i="32"/>
  <c r="O30" i="148"/>
  <c r="I28" i="32"/>
  <c r="O28" i="148"/>
  <c r="D24" i="32"/>
  <c r="F24" i="148"/>
  <c r="I32" i="32"/>
  <c r="O32" i="148"/>
  <c r="O24"/>
  <c r="I24" i="32"/>
  <c r="L13" i="142"/>
  <c r="O13" i="141"/>
  <c r="C14" i="145"/>
  <c r="F14" i="144"/>
  <c r="C13" i="143"/>
  <c r="F13" i="142"/>
  <c r="L20" i="143" l="1"/>
  <c r="O20" i="142"/>
  <c r="L16" i="143"/>
  <c r="O16" i="142"/>
  <c r="L22" i="143"/>
  <c r="O22" i="142"/>
  <c r="C18" i="143"/>
  <c r="F18" i="142"/>
  <c r="C16" i="143"/>
  <c r="F16" i="142"/>
  <c r="O17" i="144"/>
  <c r="L17" i="145"/>
  <c r="C15" i="147"/>
  <c r="F15" i="146"/>
  <c r="O19" i="144"/>
  <c r="L19" i="145"/>
  <c r="L21" i="143"/>
  <c r="O21" i="142"/>
  <c r="C20" i="143"/>
  <c r="F20" i="142"/>
  <c r="F22" i="143"/>
  <c r="C22" i="144"/>
  <c r="L18" i="143"/>
  <c r="O18" i="142"/>
  <c r="L14"/>
  <c r="O14" i="141"/>
  <c r="O33" s="1"/>
  <c r="F19" i="142"/>
  <c r="C19" i="143"/>
  <c r="F21" i="142"/>
  <c r="C21" i="143"/>
  <c r="F17" i="142"/>
  <c r="C17" i="143"/>
  <c r="O26" i="147"/>
  <c r="N7" i="140"/>
  <c r="C33" i="142"/>
  <c r="N5" s="1"/>
  <c r="F33" i="141"/>
  <c r="J33" i="21" s="1"/>
  <c r="F25" i="142"/>
  <c r="O25"/>
  <c r="F29"/>
  <c r="O31"/>
  <c r="F31"/>
  <c r="O27"/>
  <c r="F23"/>
  <c r="F27"/>
  <c r="O29"/>
  <c r="O23"/>
  <c r="L13" i="143"/>
  <c r="O13" i="142"/>
  <c r="L33"/>
  <c r="C13" i="144"/>
  <c r="F13" i="143"/>
  <c r="C14" i="146"/>
  <c r="F14" i="145"/>
  <c r="C21" i="144" l="1"/>
  <c r="F21" i="143"/>
  <c r="C19" i="144"/>
  <c r="F19" i="143"/>
  <c r="L14"/>
  <c r="O14" i="142"/>
  <c r="L18" i="144"/>
  <c r="O18" i="143"/>
  <c r="F20"/>
  <c r="C20" i="144"/>
  <c r="L21"/>
  <c r="O21" i="143"/>
  <c r="C15" i="148"/>
  <c r="F15" i="147"/>
  <c r="F16" i="143"/>
  <c r="C16" i="144"/>
  <c r="F18" i="143"/>
  <c r="C18" i="144"/>
  <c r="L22"/>
  <c r="O22" i="143"/>
  <c r="L16" i="144"/>
  <c r="O16" i="143"/>
  <c r="L20" i="144"/>
  <c r="O20" i="143"/>
  <c r="C17" i="144"/>
  <c r="F17" i="143"/>
  <c r="C22" i="145"/>
  <c r="F22" i="144"/>
  <c r="L19" i="146"/>
  <c r="O19" i="145"/>
  <c r="L17" i="146"/>
  <c r="O17" i="145"/>
  <c r="O26" i="148"/>
  <c r="I26" i="32"/>
  <c r="N7" i="141"/>
  <c r="C33" i="143"/>
  <c r="N5" s="1"/>
  <c r="F33" i="142"/>
  <c r="N7" s="1"/>
  <c r="O23" i="143"/>
  <c r="O29"/>
  <c r="F27"/>
  <c r="F23"/>
  <c r="O27"/>
  <c r="F31"/>
  <c r="O31"/>
  <c r="F29"/>
  <c r="O25"/>
  <c r="F25"/>
  <c r="O33" i="142"/>
  <c r="L13" i="144"/>
  <c r="L33" i="143"/>
  <c r="O13"/>
  <c r="C14" i="147"/>
  <c r="F14" i="146"/>
  <c r="F13" i="144"/>
  <c r="C13" i="145"/>
  <c r="L17" i="147" l="1"/>
  <c r="O17" i="146"/>
  <c r="L19" i="147"/>
  <c r="O19" i="146"/>
  <c r="F22" i="145"/>
  <c r="C22" i="146"/>
  <c r="C17" i="145"/>
  <c r="F17" i="144"/>
  <c r="L20" i="145"/>
  <c r="O20" i="144"/>
  <c r="L16" i="145"/>
  <c r="O16" i="144"/>
  <c r="L22" i="145"/>
  <c r="O22" i="144"/>
  <c r="C15" i="32"/>
  <c r="D15" s="1"/>
  <c r="F15" i="148"/>
  <c r="O21" i="144"/>
  <c r="L21" i="145"/>
  <c r="L18"/>
  <c r="O18" i="144"/>
  <c r="L14"/>
  <c r="O14" i="143"/>
  <c r="O33" s="1"/>
  <c r="C19" i="145"/>
  <c r="F19" i="144"/>
  <c r="C21" i="145"/>
  <c r="F21" i="144"/>
  <c r="F33" i="143"/>
  <c r="J35" i="21" s="1"/>
  <c r="C18" i="145"/>
  <c r="F18" i="144"/>
  <c r="C16" i="145"/>
  <c r="F16" i="144"/>
  <c r="C20" i="145"/>
  <c r="F20" i="144"/>
  <c r="J34" i="21"/>
  <c r="N7" i="143"/>
  <c r="C33" i="144"/>
  <c r="N5" s="1"/>
  <c r="O23"/>
  <c r="F25"/>
  <c r="O25"/>
  <c r="F29"/>
  <c r="O31"/>
  <c r="F31"/>
  <c r="O27"/>
  <c r="F23"/>
  <c r="F27"/>
  <c r="O29"/>
  <c r="L33"/>
  <c r="L13" i="145"/>
  <c r="L13" i="146" s="1"/>
  <c r="O13" s="1"/>
  <c r="O13" i="144"/>
  <c r="C13" i="146"/>
  <c r="F13" i="145"/>
  <c r="C14" i="148"/>
  <c r="F14" i="147"/>
  <c r="C21" i="146" l="1"/>
  <c r="F21" i="145"/>
  <c r="C19" i="146"/>
  <c r="F19" i="145"/>
  <c r="L14"/>
  <c r="L33" s="1"/>
  <c r="O14" i="144"/>
  <c r="O33" s="1"/>
  <c r="O18" i="145"/>
  <c r="L18" i="146"/>
  <c r="O22" i="145"/>
  <c r="L22" i="146"/>
  <c r="L16"/>
  <c r="O16" i="145"/>
  <c r="L20" i="146"/>
  <c r="O20" i="145"/>
  <c r="C17" i="146"/>
  <c r="F17" i="145"/>
  <c r="L19" i="148"/>
  <c r="O19" i="147"/>
  <c r="L17" i="148"/>
  <c r="O17" i="147"/>
  <c r="F20" i="145"/>
  <c r="C20" i="146"/>
  <c r="F16" i="145"/>
  <c r="C16" i="146"/>
  <c r="F18" i="145"/>
  <c r="C18" i="146"/>
  <c r="L21"/>
  <c r="O21" i="145"/>
  <c r="F22" i="146"/>
  <c r="C22" i="147"/>
  <c r="C33" i="145"/>
  <c r="N5" s="1"/>
  <c r="L13" i="147"/>
  <c r="L13" i="148" s="1"/>
  <c r="I13" i="32" s="1"/>
  <c r="F33" i="144"/>
  <c r="J36" i="21" s="1"/>
  <c r="O29" i="145"/>
  <c r="O27"/>
  <c r="O31"/>
  <c r="O25"/>
  <c r="O23"/>
  <c r="F14" i="148"/>
  <c r="C14" i="32"/>
  <c r="O13" i="145"/>
  <c r="C13" i="147"/>
  <c r="F13" i="146"/>
  <c r="F16" l="1"/>
  <c r="C16" i="147"/>
  <c r="L21"/>
  <c r="O21" i="146"/>
  <c r="O17" i="148"/>
  <c r="I17" i="32"/>
  <c r="I19"/>
  <c r="O19" i="148"/>
  <c r="C17" i="147"/>
  <c r="F17" i="146"/>
  <c r="L20" i="147"/>
  <c r="O20" i="146"/>
  <c r="L16" i="147"/>
  <c r="O16" i="146"/>
  <c r="O14" i="145"/>
  <c r="O33" s="1"/>
  <c r="L14" i="146"/>
  <c r="C19" i="147"/>
  <c r="F19" i="146"/>
  <c r="C21" i="147"/>
  <c r="F21" i="146"/>
  <c r="C22" i="148"/>
  <c r="F22" i="147"/>
  <c r="F18" i="146"/>
  <c r="C18" i="147"/>
  <c r="F20" i="146"/>
  <c r="C20" i="147"/>
  <c r="L22"/>
  <c r="O22" i="146"/>
  <c r="L18" i="147"/>
  <c r="O18" i="146"/>
  <c r="O13" i="147"/>
  <c r="L33" i="146"/>
  <c r="F33" i="145"/>
  <c r="N7" s="1"/>
  <c r="N7" i="144"/>
  <c r="C33" i="146"/>
  <c r="N5" s="1"/>
  <c r="F25"/>
  <c r="O25"/>
  <c r="F29"/>
  <c r="O31"/>
  <c r="F31"/>
  <c r="O27"/>
  <c r="F23"/>
  <c r="F27"/>
  <c r="O29"/>
  <c r="O23"/>
  <c r="D14" i="32"/>
  <c r="O13" i="148"/>
  <c r="C13"/>
  <c r="C13" i="32" s="1"/>
  <c r="D13" s="1"/>
  <c r="F13" i="147"/>
  <c r="C33" l="1"/>
  <c r="N5" s="1"/>
  <c r="C20" i="148"/>
  <c r="F20" i="147"/>
  <c r="O18"/>
  <c r="L18" i="148"/>
  <c r="O22" i="147"/>
  <c r="L22" i="148"/>
  <c r="C22" i="32"/>
  <c r="D22" s="1"/>
  <c r="F22" i="148"/>
  <c r="C21"/>
  <c r="F21" i="147"/>
  <c r="C19" i="148"/>
  <c r="F19" i="147"/>
  <c r="O16"/>
  <c r="L16" i="148"/>
  <c r="O20" i="147"/>
  <c r="L20" i="148"/>
  <c r="C17"/>
  <c r="F17" i="147"/>
  <c r="L21" i="148"/>
  <c r="O21" i="147"/>
  <c r="C18" i="148"/>
  <c r="F18" i="147"/>
  <c r="O14" i="146"/>
  <c r="L14" i="147"/>
  <c r="C16" i="148"/>
  <c r="F16" i="147"/>
  <c r="O33" i="146"/>
  <c r="J37" i="21"/>
  <c r="F33" i="146"/>
  <c r="J38" i="21" s="1"/>
  <c r="O23" i="147"/>
  <c r="O29"/>
  <c r="F27"/>
  <c r="F23"/>
  <c r="O27"/>
  <c r="F31"/>
  <c r="O31"/>
  <c r="F29"/>
  <c r="O25"/>
  <c r="C33" i="148"/>
  <c r="N5" s="1"/>
  <c r="F25" i="147"/>
  <c r="F13" i="148"/>
  <c r="O14" i="147" l="1"/>
  <c r="L14" i="148"/>
  <c r="O20"/>
  <c r="I20" i="32"/>
  <c r="O16" i="148"/>
  <c r="I16" i="32"/>
  <c r="C16"/>
  <c r="D16" s="1"/>
  <c r="F16" i="148"/>
  <c r="C18" i="32"/>
  <c r="D18" s="1"/>
  <c r="F18" i="148"/>
  <c r="O21"/>
  <c r="I21" i="32"/>
  <c r="C17"/>
  <c r="D17" s="1"/>
  <c r="F17" i="148"/>
  <c r="C19" i="32"/>
  <c r="D19" s="1"/>
  <c r="F19" i="148"/>
  <c r="C21" i="32"/>
  <c r="D21" s="1"/>
  <c r="F21" i="148"/>
  <c r="C20" i="32"/>
  <c r="D20" s="1"/>
  <c r="F20" i="148"/>
  <c r="L33" i="147"/>
  <c r="I22" i="32"/>
  <c r="O22" i="148"/>
  <c r="I18" i="32"/>
  <c r="O18" i="148"/>
  <c r="N7" i="146"/>
  <c r="F33" i="147"/>
  <c r="J39" i="21" s="1"/>
  <c r="F25" i="148"/>
  <c r="D25" i="32"/>
  <c r="O25" i="148"/>
  <c r="I25" i="32"/>
  <c r="D29"/>
  <c r="F29" i="148"/>
  <c r="F31"/>
  <c r="D31" i="32"/>
  <c r="O27" i="148"/>
  <c r="I27" i="32"/>
  <c r="F23" i="148"/>
  <c r="D27" i="32"/>
  <c r="F27" i="148"/>
  <c r="I29" i="32"/>
  <c r="O29" i="148"/>
  <c r="O33" i="147"/>
  <c r="I31" i="32"/>
  <c r="O31" i="148"/>
  <c r="O23"/>
  <c r="I23" i="32"/>
  <c r="L33" i="148"/>
  <c r="I14" i="32" l="1"/>
  <c r="O14" i="148"/>
  <c r="O33" s="1"/>
  <c r="N7" i="147"/>
  <c r="F33" i="148"/>
  <c r="N7" s="1"/>
  <c r="I33" i="32"/>
  <c r="D36" s="1"/>
  <c r="D23"/>
  <c r="D33" s="1"/>
  <c r="I6" s="1"/>
  <c r="C33"/>
  <c r="J40" i="21" l="1"/>
  <c r="I4" i="32"/>
  <c r="B36"/>
</calcChain>
</file>

<file path=xl/sharedStrings.xml><?xml version="1.0" encoding="utf-8"?>
<sst xmlns="http://schemas.openxmlformats.org/spreadsheetml/2006/main" count="2527" uniqueCount="341">
  <si>
    <t>GRANT INFORMATION</t>
  </si>
  <si>
    <t>Vendor Number:</t>
  </si>
  <si>
    <t>Subgrantee Number:</t>
  </si>
  <si>
    <t>Mailing Address:</t>
  </si>
  <si>
    <t>Subgrantee Name:</t>
  </si>
  <si>
    <t>Project Start Date:</t>
  </si>
  <si>
    <t>Project End Date:</t>
  </si>
  <si>
    <t>Phone Number:</t>
  </si>
  <si>
    <t>Fax Number:</t>
  </si>
  <si>
    <t>Email Address:</t>
  </si>
  <si>
    <t>Total Federal Award:</t>
  </si>
  <si>
    <t xml:space="preserve">FROM:  </t>
  </si>
  <si>
    <t xml:space="preserve">TO: </t>
  </si>
  <si>
    <t xml:space="preserve">BUDGETED LINE ITEM   </t>
  </si>
  <si>
    <t>TOTAL</t>
  </si>
  <si>
    <t>SIGNATURE OF AUTHORIZED OFFICIAL:</t>
  </si>
  <si>
    <t>DATE:</t>
  </si>
  <si>
    <t>Funding Source:</t>
  </si>
  <si>
    <t xml:space="preserve">AGENCY NAME: </t>
  </si>
  <si>
    <t xml:space="preserve">SUBGRANT NO: </t>
  </si>
  <si>
    <t>ADDRESS:</t>
  </si>
  <si>
    <t>AUTHORIZED OFFICIAL:</t>
  </si>
  <si>
    <t>TELEPHONE NUMBER:</t>
  </si>
  <si>
    <t>YTD DRAWN:</t>
  </si>
  <si>
    <t>PROJECT PERIOD:</t>
  </si>
  <si>
    <t>FUNDED AMOUNT:</t>
  </si>
  <si>
    <t>CITY/STATE/ZIP:</t>
  </si>
  <si>
    <t xml:space="preserve">PROJECT MONITOR:  </t>
  </si>
  <si>
    <t>FUNDING TYPE:</t>
  </si>
  <si>
    <t>DATES COVERED BY THIS EXPENSE CLAIM</t>
  </si>
  <si>
    <t>VENDOR NO:</t>
  </si>
  <si>
    <t>TABLE OF CONTENTS</t>
  </si>
  <si>
    <t>TAB 1</t>
  </si>
  <si>
    <t>TAB 2</t>
  </si>
  <si>
    <t>TAB 3</t>
  </si>
  <si>
    <t>TAB 4</t>
  </si>
  <si>
    <t>TAB 5</t>
  </si>
  <si>
    <t>TAB 7</t>
  </si>
  <si>
    <t>TAB 8</t>
  </si>
  <si>
    <t>TAB 9</t>
  </si>
  <si>
    <t>TAB 10</t>
  </si>
  <si>
    <t>TAB 11</t>
  </si>
  <si>
    <t>TAB 12</t>
  </si>
  <si>
    <t>TAB 13</t>
  </si>
  <si>
    <t>TAB 14</t>
  </si>
  <si>
    <t>TAB 15</t>
  </si>
  <si>
    <t>TAB 16</t>
  </si>
  <si>
    <t>TAB 17</t>
  </si>
  <si>
    <t>TAB 18</t>
  </si>
  <si>
    <t>TAB 19</t>
  </si>
  <si>
    <t>TAB 20</t>
  </si>
  <si>
    <t>TAB 21</t>
  </si>
  <si>
    <t>TAB 22</t>
  </si>
  <si>
    <t>TAB 23</t>
  </si>
  <si>
    <t>TAB 24</t>
  </si>
  <si>
    <t>TAB 25</t>
  </si>
  <si>
    <t>TAB 26</t>
  </si>
  <si>
    <t>TAB 27</t>
  </si>
  <si>
    <t>TAB 28</t>
  </si>
  <si>
    <t>TAB 29</t>
  </si>
  <si>
    <t>TAB 30</t>
  </si>
  <si>
    <t>TAB 31</t>
  </si>
  <si>
    <t>TAB 32</t>
  </si>
  <si>
    <t>TAB 33</t>
  </si>
  <si>
    <t>TAB 34</t>
  </si>
  <si>
    <t>DATE</t>
  </si>
  <si>
    <t>TAB 35</t>
  </si>
  <si>
    <t>TAB 36</t>
  </si>
  <si>
    <t>TAB 37</t>
  </si>
  <si>
    <t>Other</t>
  </si>
  <si>
    <t>I certify that I am the authorized or acting authorized official of the subgrant organization named above.  The contents of this report are a true and accurate representation of the services provided during the reporting period.    Furthermore, I  accept that this certification shall be treated as a material representation of fact upon which reliance will be placed by the State of Arkansas, Department of Finance and Administration.</t>
  </si>
  <si>
    <t>Other Violent Crimes</t>
  </si>
  <si>
    <t>Telephone Contact (I &amp; R)</t>
  </si>
  <si>
    <t>Robbery</t>
  </si>
  <si>
    <t>Personal Advocacy</t>
  </si>
  <si>
    <t>Elder Abuse</t>
  </si>
  <si>
    <t>Assistance in Filing Compensation Claims</t>
  </si>
  <si>
    <t>Adults Molested as Children</t>
  </si>
  <si>
    <t>Emergency Legal Advocacy</t>
  </si>
  <si>
    <t>Assault</t>
  </si>
  <si>
    <t>Emergency Financial Assistance</t>
  </si>
  <si>
    <t>Survivors of Homicide Victims</t>
  </si>
  <si>
    <t>Criminal Justice Support/Advocacy</t>
  </si>
  <si>
    <t>DUI/DWI</t>
  </si>
  <si>
    <t>Sexual Assault</t>
  </si>
  <si>
    <t>Shelter/Safe House</t>
  </si>
  <si>
    <t>Domestic Violence</t>
  </si>
  <si>
    <t>Crisis Hotline Counseling</t>
  </si>
  <si>
    <t>Child Sexual Abuse</t>
  </si>
  <si>
    <t>Group Treatment</t>
  </si>
  <si>
    <t>Child Physical Abuse</t>
  </si>
  <si>
    <t>Therapy</t>
  </si>
  <si>
    <t>Crisis Counseling</t>
  </si>
  <si>
    <t>SUBGRANT NUMBER:</t>
  </si>
  <si>
    <t>4th Quarter</t>
  </si>
  <si>
    <t>3rd Quarter</t>
  </si>
  <si>
    <t>2nd Quarter</t>
  </si>
  <si>
    <t>1st Quarter</t>
  </si>
  <si>
    <t>REPORTING PERIOD:</t>
  </si>
  <si>
    <t xml:space="preserve"> </t>
  </si>
  <si>
    <t>Local Match</t>
  </si>
  <si>
    <t xml:space="preserve">State  Match </t>
  </si>
  <si>
    <t xml:space="preserve">   Federal</t>
  </si>
  <si>
    <t>REVISED BUDGET</t>
  </si>
  <si>
    <t>APPROVED SUBGRANT BUDGET</t>
  </si>
  <si>
    <t>FAX:</t>
  </si>
  <si>
    <t xml:space="preserve">  </t>
  </si>
  <si>
    <t>TELEPHONE:</t>
  </si>
  <si>
    <t>REVISION NO:</t>
  </si>
  <si>
    <t>CONTACT PERSON:</t>
  </si>
  <si>
    <t>TAB 38</t>
  </si>
  <si>
    <t>TAB 39</t>
  </si>
  <si>
    <t>TAB 40</t>
  </si>
  <si>
    <t>Type of Program</t>
  </si>
  <si>
    <t>SUBGRANT ORGANIZATION:</t>
  </si>
  <si>
    <r>
      <rPr>
        <b/>
        <sz val="11"/>
        <color indexed="8"/>
        <rFont val="Calibri"/>
        <family val="2"/>
      </rPr>
      <t>INDICATE THE NUMBER OF VICTIMS SERVED BY TYPE OF VICTIMIZATION</t>
    </r>
    <r>
      <rPr>
        <sz val="11"/>
        <color theme="1"/>
        <rFont val="Calibri"/>
        <family val="2"/>
        <scheme val="minor"/>
      </rPr>
      <t>: Each victim should be counted only once unless served on multiple occassions as a result of separate and un related crimes.</t>
    </r>
  </si>
  <si>
    <t>Terristic Threatening</t>
  </si>
  <si>
    <t>Kiddnapping</t>
  </si>
  <si>
    <t>Identity Theft</t>
  </si>
  <si>
    <t>Arson</t>
  </si>
  <si>
    <t>Human Trafficking</t>
  </si>
  <si>
    <t>INDICATE THE NUMBER OF VICTIMS WHO RECEIVED THE FOLLOWING SERVICES</t>
  </si>
  <si>
    <t>Follow-Up Contact</t>
  </si>
  <si>
    <t>Information and Referral (In Person)</t>
  </si>
  <si>
    <t>Battery</t>
  </si>
  <si>
    <t>AUTHORIZED OFFICIAL SIGNATURE</t>
  </si>
  <si>
    <t>AUTHORIZED OFFICAL SIGNATURE</t>
  </si>
  <si>
    <t>(INSERT)</t>
  </si>
  <si>
    <t>Other (List)</t>
  </si>
  <si>
    <t>Jul-Sept</t>
  </si>
  <si>
    <t>Apr-Jun</t>
  </si>
  <si>
    <t>Jan-Mar</t>
  </si>
  <si>
    <t>Oct-Dec</t>
  </si>
  <si>
    <t>INVOICE NUMBER</t>
  </si>
  <si>
    <t>PERIOD FROM</t>
  </si>
  <si>
    <t>AWARD BALANCE</t>
  </si>
  <si>
    <t>BUDGET CATETORIES</t>
  </si>
  <si>
    <t>LINE ITEM (MATCH FUND) BALANCE</t>
  </si>
  <si>
    <t>BUDGET REVISION REQUEST NARRATIVE</t>
  </si>
  <si>
    <t>YEAR END FINANCIAL REPORT</t>
  </si>
  <si>
    <t>INVOICE 30</t>
  </si>
  <si>
    <t>SUBGRANT INFORMATION</t>
  </si>
  <si>
    <t>INVOICE 1</t>
  </si>
  <si>
    <t>INVOICE 2</t>
  </si>
  <si>
    <t>INVOICE 3</t>
  </si>
  <si>
    <t>INVOICE 4</t>
  </si>
  <si>
    <t>INVOICE 5</t>
  </si>
  <si>
    <t>INVOICE 6</t>
  </si>
  <si>
    <t>EIN#:</t>
  </si>
  <si>
    <t>Acting Authorized #3:</t>
  </si>
  <si>
    <t>Acting Authorized #2:</t>
  </si>
  <si>
    <t xml:space="preserve"> DFA/IGS USE ONLY:</t>
  </si>
  <si>
    <t>ACTING AUTHORIZED OFFICIAL:</t>
  </si>
  <si>
    <t>AVAILABLE FOR FUTURE REQUESTS:</t>
  </si>
  <si>
    <t>DENIED:</t>
  </si>
  <si>
    <t>APPROVED:</t>
  </si>
  <si>
    <t>PROJECT MONITOR:</t>
  </si>
  <si>
    <t>FISCAL OFFICER SIGNATURE:</t>
  </si>
  <si>
    <t>MODIFIED:</t>
  </si>
  <si>
    <t>REC'D DATE:</t>
  </si>
  <si>
    <t>JOURNAL UPDATED:</t>
  </si>
  <si>
    <t>BUDGET REVISION REQUEST</t>
  </si>
  <si>
    <t>BUDGET CATEGORY</t>
  </si>
  <si>
    <t>Budged amounts reflect anticipated costs and matching local contributions of the subgrant project. Good planning skills enable a subgrantee to design a budget that is adequate to cover the necessary costs, but even then actual expenses can run higher or lower than anticipated.</t>
  </si>
  <si>
    <t>(1) Please explain below why you are requesting a budget revision. Be detailed and give specifics of how and why the costs of the subgrant expenditures and/or activities have changed; include what impact will the revisions have on your ability to carry out subgrant (project) goals.</t>
  </si>
  <si>
    <t>(2) Please provide the details of each change made by identifying the line item and the amount of change (+/-). This narrative should match and reflect the Budget Revision Worksheet.</t>
  </si>
  <si>
    <t>REVIEWED  DATE:</t>
  </si>
  <si>
    <t>**Please complete and attach the Budget Revision Worksheet to depict the budget changes that are being proposed.</t>
  </si>
  <si>
    <t>FINAL - 10/1 THROUGH 9/30</t>
  </si>
  <si>
    <t>INDICATE BELOW THE TOTAL NUMBER OF DIRECT SERVICES PROVIDED TO VICTIMS OF CRIME</t>
  </si>
  <si>
    <t>Assault/Battery</t>
  </si>
  <si>
    <t>Terroristic Threatening</t>
  </si>
  <si>
    <t>Kidnapping</t>
  </si>
  <si>
    <t>Exploitation</t>
  </si>
  <si>
    <t>DFA/IGS USE ONLY</t>
  </si>
  <si>
    <t>SAMs (CCR/DUNS)</t>
  </si>
  <si>
    <t>1ST BUDGET REVISION</t>
  </si>
  <si>
    <t>2ND BUDGET REVISION</t>
  </si>
  <si>
    <t>3RD BUDGET REVISION</t>
  </si>
  <si>
    <t>4TH BUDGET REVISION</t>
  </si>
  <si>
    <t>INVOICE 7</t>
  </si>
  <si>
    <t>INVOICE 8</t>
  </si>
  <si>
    <t>INVOICE 10</t>
  </si>
  <si>
    <t>INVOICE 11</t>
  </si>
  <si>
    <t>INVOICE 9</t>
  </si>
  <si>
    <t>INVOICE 12</t>
  </si>
  <si>
    <t>INVOICE 13</t>
  </si>
  <si>
    <t>INVOICE 14</t>
  </si>
  <si>
    <t>INVOICE 15</t>
  </si>
  <si>
    <t>INVOICE 16</t>
  </si>
  <si>
    <t>INVOICE 17</t>
  </si>
  <si>
    <t>INVOICE 18</t>
  </si>
  <si>
    <t>INVOICE 19</t>
  </si>
  <si>
    <t>INVOICE 20</t>
  </si>
  <si>
    <t>INVOICE 21</t>
  </si>
  <si>
    <t>INVOICE 22</t>
  </si>
  <si>
    <t>INVOICE 23</t>
  </si>
  <si>
    <t>INVOICE 24</t>
  </si>
  <si>
    <t>INVOICE 25</t>
  </si>
  <si>
    <t>INVOICE 26</t>
  </si>
  <si>
    <t>INVOICE 27</t>
  </si>
  <si>
    <t>INVOICE 28</t>
  </si>
  <si>
    <t>INVOICE 29</t>
  </si>
  <si>
    <t>TOTALS</t>
  </si>
  <si>
    <t>Authorized Official/Title:</t>
  </si>
  <si>
    <t>AUTHORIZED OFFICIAL/TITLE:</t>
  </si>
  <si>
    <t>Type of Organization</t>
  </si>
  <si>
    <t>REPORTING REQUIREMENTS</t>
  </si>
  <si>
    <t>MATCH 1 (S) SUBMITTED</t>
  </si>
  <si>
    <t>AMOUNT PAID</t>
  </si>
  <si>
    <t xml:space="preserve">     PERIOD TO       </t>
  </si>
  <si>
    <t>Contact Person/AAO:</t>
  </si>
  <si>
    <t>AMOUNT (YTD) SUBMITTED MATCH S</t>
  </si>
  <si>
    <t>APPROVED BUDGETED MATCH S</t>
  </si>
  <si>
    <t>UTILIZATION RATE(S)</t>
  </si>
  <si>
    <t>STATE MATCH</t>
  </si>
  <si>
    <t>LOCAL MATCH</t>
  </si>
  <si>
    <r>
      <t xml:space="preserve">FOR AGENCY (SUBGRANTEE) </t>
    </r>
    <r>
      <rPr>
        <b/>
        <sz val="11"/>
        <rFont val="Calibri"/>
        <family val="2"/>
      </rPr>
      <t>COMMENTS/REMARKS:</t>
    </r>
  </si>
  <si>
    <t>FEDERAL AMOUNT</t>
  </si>
  <si>
    <t>(1.) TOTAL PROJECT BUDGET</t>
  </si>
  <si>
    <t>(2.) SUBGRANT AMOUNT EXPENDED</t>
  </si>
  <si>
    <t>(3.) Number of Volunteers Utilized During the Project Period</t>
  </si>
  <si>
    <t>(4.) Total Number of Volunteer Hours For Direct Service During the Project</t>
  </si>
  <si>
    <t>County:</t>
  </si>
  <si>
    <t>Judicial District</t>
  </si>
  <si>
    <t>AGENCY'S CERTIFICATION</t>
  </si>
  <si>
    <t>For services support in whole or in part by your VOCA subgrant, provide examples or summaries of your program accomplishments and challenges in these areas.</t>
  </si>
  <si>
    <t>(5.) What are the major issues that hinder victim assistance programs in assisting crime victims in filing for compensation benefits and in understanding the victim compensation eligibility requirements?</t>
  </si>
  <si>
    <t>(6.) Briefly describe efforts to promote coordinated public and private initatives within the community to aid crime victims.</t>
  </si>
  <si>
    <t>(7.)  Briefly describe efforts taken to serve federal crime victims, i.e. coordination, etc.</t>
  </si>
  <si>
    <t>(9.) Include and/or attach anecdotal information and individual case histories illustrating at least four (4) ways in which VOCA funds have been used to assist crime victims (Letter from victims are helpful. Remember do not  use the victim's name or personal identification items.)</t>
  </si>
  <si>
    <t>(8.)  Describe any notable activities conducted to imporve the delivery of victim services (i.e. needs assessments, program monitoring, etc.) include training efforts, if applicable.</t>
  </si>
  <si>
    <t>(10.) Identify any emerging issues or notable trends impacting crime victim services in your community.</t>
  </si>
  <si>
    <t>The undersigned hereby certifies that all statements, information and siclosures made herein have been reviewed in its entirety and are true and accurate. Furthermore, the undersigned accepts that this certification shall be treated as material representat of fact upon which reliance will be placed by the State of Arkansas, Department of Finance and Administration.</t>
  </si>
  <si>
    <t>NAME AND TITLE OF AUTHORIZED OFFICIAL</t>
  </si>
  <si>
    <t>MAILING ADDRESS:</t>
  </si>
  <si>
    <t>EMAIL ADDRESS:</t>
  </si>
  <si>
    <t>FAX NUMBER:</t>
  </si>
  <si>
    <t>CERTIFICATION</t>
  </si>
  <si>
    <t>CITY/STATE/ZIP CODE</t>
  </si>
  <si>
    <t>TAB 6</t>
  </si>
  <si>
    <t xml:space="preserve">FUNDING SOURCE: </t>
  </si>
  <si>
    <t xml:space="preserve">As the Authorized Official of the organization named above, I certify that the information contained and entered in to this workbook is true and accurate. I acknowledge the obligation of the organization to Department of Finance and Administration regarding the funding source as identified above.  I understand and agree that by accepting a contract with DFA/IGS that the organization will provide the services set forth in the subaward agreement and will remain in compliance with the terms and conditions set forth in the contract, as well as all special conditions.  </t>
  </si>
  <si>
    <t>Total State Match:</t>
  </si>
  <si>
    <t>Total Local Match:</t>
  </si>
  <si>
    <t>APPROVED FEDERAL GRANT AMOUNT</t>
  </si>
  <si>
    <t>APPROVED STATE MATCH AMOUNT</t>
  </si>
  <si>
    <t>APPROVED LOCAL MATCH AMOUNT</t>
  </si>
  <si>
    <t>STATE MATCH REVISION</t>
  </si>
  <si>
    <t>LOCAL MATCH REVISION</t>
  </si>
  <si>
    <t>City/State/Zip</t>
  </si>
  <si>
    <t>THIS FEDERAL EXPENSE CLAIM</t>
  </si>
  <si>
    <t>FEDERAL REMAINING BALANCE</t>
  </si>
  <si>
    <t>YEAR-TO-DATE FEDERAL RECEIVED</t>
  </si>
  <si>
    <t>APPROVED LOCAL MATCH</t>
  </si>
  <si>
    <t>YEAR-TO-DATE LOCAL MATCH APPROVED</t>
  </si>
  <si>
    <t>LOCAL MATCH REMAINING BALANCE</t>
  </si>
  <si>
    <t>THIS LOCAL MATCH CLAIM</t>
  </si>
  <si>
    <t>THIS FEDERAL EXPENSE APPROVED</t>
  </si>
  <si>
    <t>THIS LOCAL MATCH APPROVED</t>
  </si>
  <si>
    <t>October 1, 2013 - September 31, 2014</t>
  </si>
  <si>
    <t xml:space="preserve">DATE RECEIVED/INITIALS </t>
  </si>
  <si>
    <t>DATE OF REVIEW/INITIALS</t>
  </si>
  <si>
    <t>DATE TO ACCOUNTING/INITIALS</t>
  </si>
  <si>
    <t>DISB. JOURNAL DATE/EFT #</t>
  </si>
  <si>
    <t>DOCUMENT #</t>
  </si>
  <si>
    <t>WARRANT #</t>
  </si>
  <si>
    <t>PAYMENT DATE</t>
  </si>
  <si>
    <t>STATE MATCH                                          (not applicable)</t>
  </si>
  <si>
    <t>State Match Rate:</t>
  </si>
  <si>
    <t>Local Match Rate:</t>
  </si>
  <si>
    <t>INVOICE NUMBER:</t>
  </si>
  <si>
    <t>YTD FEDERAL FUNDS APPROVED:</t>
  </si>
  <si>
    <t>REMAINING FEDERAL BALANCE:</t>
  </si>
  <si>
    <r>
      <t xml:space="preserve">DOCUMENTATION MUST BE ATTACHED FOR FEDERAL EXPENSES </t>
    </r>
    <r>
      <rPr>
        <b/>
        <u/>
        <sz val="11"/>
        <rFont val="Calibri"/>
        <family val="2"/>
        <scheme val="minor"/>
      </rPr>
      <t>AND</t>
    </r>
    <r>
      <rPr>
        <b/>
        <sz val="11"/>
        <rFont val="Calibri"/>
        <family val="2"/>
        <scheme val="minor"/>
      </rPr>
      <t xml:space="preserve"> LOCAL MATCH</t>
    </r>
  </si>
  <si>
    <t>YTD RECEIVED:</t>
  </si>
  <si>
    <t>LOCAL MATCH APPROVED</t>
  </si>
  <si>
    <t>REMAINING BALANCE:</t>
  </si>
  <si>
    <t>2013 - 2014 FINANCIAL WORKBOOK</t>
  </si>
  <si>
    <t>APPROVED/MODIFIED BUDGET</t>
  </si>
  <si>
    <t>REIMBURSEMENT SUMMARY PAGE</t>
  </si>
  <si>
    <t>WORKBOOK DESCRIPTION/INSTRUCTIONS</t>
  </si>
  <si>
    <t>PERCENTAGE OF AWARD RECEIVED</t>
  </si>
  <si>
    <t>PERCENTAGE OF MATCH USED</t>
  </si>
  <si>
    <t>EFFECTIVE DATE OF CHANGE</t>
  </si>
  <si>
    <t>DATE OF SIGNATURE</t>
  </si>
  <si>
    <t>RECEIVED DATE:</t>
  </si>
  <si>
    <t>RECEIVED   DATE:</t>
  </si>
  <si>
    <t>PROJECT MONITOR                                 INITIALS:</t>
  </si>
  <si>
    <t>PROGRAM MANAGER                             INITIALS:</t>
  </si>
  <si>
    <t>A completed Budget Revision Narrative (next tab) must accomapny this worksheet. Provide a detailed explanation of the requested changes and why funds should be moved within and/or among budget categories. No new line items can be added.  Ordinarily, modifying the approved budget should not change the scope of the project.  The subrecipient will receive a copy of the approved or denied budget modification request.  The subrecipient shall not deviate from the approved budget until the modification is approved.</t>
  </si>
  <si>
    <t>FISCAL OFFICER INITIALS:</t>
  </si>
  <si>
    <r>
      <t xml:space="preserve"> </t>
    </r>
    <r>
      <rPr>
        <b/>
        <sz val="11"/>
        <rFont val="Times New Roman"/>
        <family val="1"/>
      </rPr>
      <t>Increase or (Decrease)</t>
    </r>
  </si>
  <si>
    <t xml:space="preserve">AMOUNT OF CHANGE </t>
  </si>
  <si>
    <t>Fax this completed form to 501-682-5155 or e-mail it to your IGS Monitor</t>
  </si>
  <si>
    <t>Project Period:</t>
  </si>
  <si>
    <t>Fax this completed form to 501-682-5155 or e-mail it directly to your Grants Analyst</t>
  </si>
  <si>
    <t xml:space="preserve">The subgrantee may identify the need to adjust a new subgrant budget after the subgrant's start date; therefore, budget revision requests will be considered after the completion of the first month of the project period. By the thrid quarter; however, subgrant expenditures should be well established, eliminating the need for additional adjustments. The administrator will not consider budget modification requests received within the last quarter of a subgrant period.  Budget Revisions must be received by DFA/IGS, no later than 4:30 p.m. June 30th. </t>
  </si>
  <si>
    <t>VOLUNTEER HOURS</t>
  </si>
  <si>
    <t>VOLUNTEER HOURS AMOUNT CLAIMED</t>
  </si>
  <si>
    <t>Category</t>
  </si>
  <si>
    <t>Federal</t>
  </si>
  <si>
    <t xml:space="preserve">TOTAL APPROVED </t>
  </si>
  <si>
    <t>Grants Analyst:</t>
  </si>
  <si>
    <t>Salaries</t>
  </si>
  <si>
    <t>Mandated Benefits</t>
  </si>
  <si>
    <t>Employer Benefits</t>
  </si>
  <si>
    <t>Maintenance and Operations</t>
  </si>
  <si>
    <t>Professional/Contract Services</t>
  </si>
  <si>
    <t>Travel/Training</t>
  </si>
  <si>
    <t>Capital Outlay</t>
  </si>
  <si>
    <t>THIS FEDERAL EXPENSE APPROVED:</t>
  </si>
  <si>
    <t>FOR IGS ACCOUNTING USE ONLY</t>
  </si>
  <si>
    <t>ABC Project</t>
  </si>
  <si>
    <t>P.O. Box 1</t>
  </si>
  <si>
    <t>Frank, AR  71600</t>
  </si>
  <si>
    <t>Bob</t>
  </si>
  <si>
    <t>Shelter</t>
  </si>
  <si>
    <t>12-345678</t>
  </si>
  <si>
    <t>October 1, 2013 - September 30, 2014</t>
  </si>
  <si>
    <t>noemail@arkansas.gov</t>
  </si>
  <si>
    <t>Crystal Thomas</t>
  </si>
  <si>
    <t>Debbie Bousquet/Board Chair</t>
  </si>
  <si>
    <t>Pam Bradley</t>
  </si>
  <si>
    <t>VOCA</t>
  </si>
  <si>
    <t>shelter</t>
  </si>
  <si>
    <t>Randy Smith</t>
  </si>
  <si>
    <t>Executive Director</t>
  </si>
  <si>
    <t>Victim Advocate</t>
  </si>
  <si>
    <t>FICA</t>
  </si>
  <si>
    <t>Retirement</t>
  </si>
  <si>
    <t>Staff/Victim Travel</t>
  </si>
  <si>
    <t>Volunteer Advocates</t>
  </si>
  <si>
    <t>Staff/Victim Travel reimbursement adjusted to amount indicated in supporting documents. Volunteer Advocates match adjusted to amount indicated in supporting documents.</t>
  </si>
  <si>
    <t>RWS</t>
  </si>
  <si>
    <t>Office Supplies</t>
  </si>
  <si>
    <t>Workers Comp</t>
  </si>
  <si>
    <t>Rent</t>
  </si>
  <si>
    <t>Utilities</t>
  </si>
  <si>
    <t>car</t>
  </si>
  <si>
    <t>Benita Bosier-Ingram</t>
  </si>
</sst>
</file>

<file path=xl/styles.xml><?xml version="1.0" encoding="utf-8"?>
<styleSheet xmlns="http://schemas.openxmlformats.org/spreadsheetml/2006/main">
  <numFmts count="9">
    <numFmt numFmtId="8" formatCode="&quot;$&quot;#,##0.00_);[Red]\(&quot;$&quot;#,##0.00\)"/>
    <numFmt numFmtId="44" formatCode="_(&quot;$&quot;* #,##0.00_);_(&quot;$&quot;* \(#,##0.00\);_(&quot;$&quot;* &quot;-&quot;??_);_(@_)"/>
    <numFmt numFmtId="43" formatCode="_(* #,##0.00_);_(* \(#,##0.00\);_(* &quot;-&quot;??_);_(@_)"/>
    <numFmt numFmtId="164" formatCode="mm/dd/yy;@"/>
    <numFmt numFmtId="165" formatCode="&quot;$&quot;#,##0.00"/>
    <numFmt numFmtId="166" formatCode="m/d/yy;@"/>
    <numFmt numFmtId="167" formatCode="[$-409]d\-mmm\-yy;@"/>
    <numFmt numFmtId="168" formatCode="[&lt;=9999999]###\-####;\(###\)\ ###\-####"/>
    <numFmt numFmtId="169" formatCode="0.0"/>
  </numFmts>
  <fonts count="51">
    <font>
      <sz val="11"/>
      <color theme="1"/>
      <name val="Calibri"/>
      <family val="2"/>
      <scheme val="minor"/>
    </font>
    <font>
      <b/>
      <sz val="11"/>
      <name val="Calibri"/>
      <family val="2"/>
    </font>
    <font>
      <i/>
      <sz val="11"/>
      <color indexed="8"/>
      <name val="Calibri"/>
      <family val="2"/>
    </font>
    <font>
      <sz val="8"/>
      <name val="Tahoma"/>
      <family val="2"/>
    </font>
    <font>
      <sz val="10"/>
      <name val="Arial"/>
      <family val="2"/>
    </font>
    <font>
      <sz val="11"/>
      <name val="Arial"/>
      <family val="2"/>
    </font>
    <font>
      <b/>
      <sz val="11"/>
      <name val="Arial"/>
      <family val="2"/>
    </font>
    <font>
      <u/>
      <sz val="11"/>
      <name val="Arial"/>
      <family val="2"/>
    </font>
    <font>
      <sz val="12"/>
      <name val="Arial"/>
      <family val="2"/>
    </font>
    <font>
      <b/>
      <sz val="11"/>
      <color indexed="8"/>
      <name val="Calibri"/>
      <family val="2"/>
    </font>
    <font>
      <b/>
      <sz val="10"/>
      <name val="Arial"/>
      <family val="2"/>
    </font>
    <font>
      <b/>
      <sz val="11"/>
      <name val="Times New Roman"/>
      <family val="1"/>
    </font>
    <font>
      <sz val="11"/>
      <name val="Times New Roman"/>
      <family val="1"/>
    </font>
    <font>
      <b/>
      <sz val="10"/>
      <name val="Times New Roman"/>
      <family val="1"/>
    </font>
    <font>
      <b/>
      <sz val="12"/>
      <name val="Times New Roman"/>
      <family val="1"/>
    </font>
    <font>
      <sz val="12"/>
      <name val="Times New Roman"/>
      <family val="1"/>
    </font>
    <font>
      <b/>
      <sz val="9"/>
      <name val="Times New Roman"/>
      <family val="1"/>
    </font>
    <font>
      <u/>
      <sz val="9"/>
      <name val="Times New Roman"/>
      <family val="1"/>
    </font>
    <font>
      <sz val="9"/>
      <name val="Times New Roman"/>
      <family val="1"/>
    </font>
    <font>
      <b/>
      <sz val="16"/>
      <name val="Times New Roman"/>
      <family val="1"/>
    </font>
    <font>
      <b/>
      <sz val="12"/>
      <name val="Arial"/>
      <family val="2"/>
    </font>
    <font>
      <b/>
      <sz val="10"/>
      <color indexed="8"/>
      <name val="Calibri"/>
      <family val="2"/>
    </font>
    <font>
      <sz val="11"/>
      <color theme="1"/>
      <name val="Calibri"/>
      <family val="2"/>
      <scheme val="minor"/>
    </font>
    <font>
      <sz val="11"/>
      <color rgb="FF006100"/>
      <name val="Calibri"/>
      <family val="2"/>
      <scheme val="minor"/>
    </font>
    <font>
      <b/>
      <sz val="11"/>
      <color theme="1"/>
      <name val="Calibri"/>
      <family val="2"/>
      <scheme val="minor"/>
    </font>
    <font>
      <b/>
      <sz val="11"/>
      <name val="Calibri"/>
      <family val="2"/>
      <scheme val="minor"/>
    </font>
    <font>
      <sz val="9"/>
      <color theme="1"/>
      <name val="Calibri"/>
      <family val="2"/>
      <scheme val="minor"/>
    </font>
    <font>
      <b/>
      <sz val="9"/>
      <color theme="1"/>
      <name val="Calibri"/>
      <family val="2"/>
      <scheme val="minor"/>
    </font>
    <font>
      <b/>
      <sz val="14"/>
      <color theme="1"/>
      <name val="Calibri"/>
      <family val="2"/>
      <scheme val="minor"/>
    </font>
    <font>
      <sz val="10"/>
      <color theme="1"/>
      <name val="Calibri"/>
      <family val="2"/>
      <scheme val="minor"/>
    </font>
    <font>
      <i/>
      <sz val="11"/>
      <color theme="1"/>
      <name val="Calibri"/>
      <family val="2"/>
      <scheme val="minor"/>
    </font>
    <font>
      <i/>
      <sz val="8"/>
      <color theme="1"/>
      <name val="Calibri"/>
      <family val="2"/>
      <scheme val="minor"/>
    </font>
    <font>
      <b/>
      <sz val="10"/>
      <name val="Calibri"/>
      <family val="2"/>
      <scheme val="minor"/>
    </font>
    <font>
      <i/>
      <sz val="9"/>
      <color theme="1"/>
      <name val="Calibri"/>
      <family val="2"/>
      <scheme val="minor"/>
    </font>
    <font>
      <sz val="12"/>
      <color theme="1"/>
      <name val="Calibri"/>
      <family val="2"/>
      <scheme val="minor"/>
    </font>
    <font>
      <sz val="10"/>
      <name val="Calibri"/>
      <family val="2"/>
      <scheme val="minor"/>
    </font>
    <font>
      <sz val="11"/>
      <name val="Calibri"/>
      <family val="2"/>
      <scheme val="minor"/>
    </font>
    <font>
      <sz val="10"/>
      <color theme="3"/>
      <name val="Calibri"/>
      <family val="2"/>
      <scheme val="minor"/>
    </font>
    <font>
      <sz val="11"/>
      <color theme="1"/>
      <name val="Constantia"/>
      <family val="1"/>
    </font>
    <font>
      <sz val="12"/>
      <name val="Calibri"/>
      <family val="2"/>
      <scheme val="minor"/>
    </font>
    <font>
      <b/>
      <sz val="16"/>
      <color theme="1"/>
      <name val="Calibri"/>
      <family val="2"/>
      <scheme val="minor"/>
    </font>
    <font>
      <b/>
      <sz val="12"/>
      <color theme="1"/>
      <name val="Cambria"/>
      <family val="1"/>
      <scheme val="major"/>
    </font>
    <font>
      <sz val="11"/>
      <color theme="1"/>
      <name val="Times New Roman"/>
      <family val="1"/>
    </font>
    <font>
      <sz val="12"/>
      <color theme="1"/>
      <name val="Times New Roman"/>
      <family val="1"/>
    </font>
    <font>
      <sz val="10"/>
      <color theme="1"/>
      <name val="Times New Roman"/>
      <family val="1"/>
    </font>
    <font>
      <b/>
      <sz val="10"/>
      <color theme="1"/>
      <name val="Times New Roman"/>
      <family val="1"/>
    </font>
    <font>
      <b/>
      <sz val="12"/>
      <color theme="1"/>
      <name val="Calibri"/>
      <family val="2"/>
      <scheme val="minor"/>
    </font>
    <font>
      <b/>
      <sz val="14"/>
      <name val="Calibri"/>
      <family val="2"/>
      <scheme val="minor"/>
    </font>
    <font>
      <b/>
      <i/>
      <sz val="11"/>
      <color theme="1"/>
      <name val="Calibri"/>
      <family val="2"/>
      <scheme val="minor"/>
    </font>
    <font>
      <b/>
      <u/>
      <sz val="11"/>
      <name val="Calibri"/>
      <family val="2"/>
      <scheme val="minor"/>
    </font>
    <font>
      <b/>
      <sz val="9"/>
      <name val="Calibri"/>
      <family val="2"/>
      <scheme val="minor"/>
    </font>
  </fonts>
  <fills count="23">
    <fill>
      <patternFill patternType="none"/>
    </fill>
    <fill>
      <patternFill patternType="gray125"/>
    </fill>
    <fill>
      <patternFill patternType="solid">
        <fgColor indexed="8"/>
        <bgColor indexed="64"/>
      </patternFill>
    </fill>
    <fill>
      <patternFill patternType="solid">
        <fgColor rgb="FFC6EFCE"/>
      </patternFill>
    </fill>
    <fill>
      <patternFill patternType="solid">
        <fgColor theme="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99"/>
        <bgColor indexed="64"/>
      </patternFill>
    </fill>
    <fill>
      <patternFill patternType="solid">
        <fgColor theme="2"/>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39997558519241921"/>
        <bgColor indexed="64"/>
      </patternFill>
    </fill>
  </fills>
  <borders count="10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medium">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ck">
        <color indexed="64"/>
      </left>
      <right/>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ck">
        <color indexed="64"/>
      </left>
      <right style="medium">
        <color indexed="64"/>
      </right>
      <top/>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right style="thick">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style="medium">
        <color indexed="64"/>
      </right>
      <top/>
      <bottom style="thick">
        <color indexed="64"/>
      </bottom>
      <diagonal/>
    </border>
    <border>
      <left style="medium">
        <color indexed="64"/>
      </left>
      <right style="thin">
        <color indexed="64"/>
      </right>
      <top style="medium">
        <color indexed="64"/>
      </top>
      <bottom style="thin">
        <color indexed="64"/>
      </bottom>
      <diagonal/>
    </border>
    <border>
      <left/>
      <right/>
      <top/>
      <bottom style="thick">
        <color indexed="64"/>
      </bottom>
      <diagonal/>
    </border>
    <border>
      <left/>
      <right style="thick">
        <color indexed="64"/>
      </right>
      <top style="thick">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ck">
        <color indexed="64"/>
      </left>
      <right/>
      <top style="thin">
        <color indexed="64"/>
      </top>
      <bottom/>
      <diagonal/>
    </border>
    <border>
      <left/>
      <right style="thick">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ck">
        <color indexed="64"/>
      </right>
      <top/>
      <bottom/>
      <diagonal/>
    </border>
    <border>
      <left style="thick">
        <color indexed="64"/>
      </left>
      <right style="medium">
        <color indexed="64"/>
      </right>
      <top style="thick">
        <color indexed="64"/>
      </top>
      <bottom/>
      <diagonal/>
    </border>
    <border>
      <left style="medium">
        <color indexed="64"/>
      </left>
      <right style="thick">
        <color indexed="64"/>
      </right>
      <top/>
      <bottom style="thick">
        <color indexed="64"/>
      </bottom>
      <diagonal/>
    </border>
    <border>
      <left style="thick">
        <color indexed="64"/>
      </left>
      <right style="medium">
        <color indexed="64"/>
      </right>
      <top/>
      <bottom style="thin">
        <color indexed="64"/>
      </bottom>
      <diagonal/>
    </border>
    <border>
      <left style="medium">
        <color indexed="64"/>
      </left>
      <right style="thick">
        <color indexed="64"/>
      </right>
      <top/>
      <bottom style="thin">
        <color indexed="64"/>
      </bottom>
      <diagonal/>
    </border>
    <border>
      <left style="thick">
        <color indexed="64"/>
      </left>
      <right style="medium">
        <color indexed="64"/>
      </right>
      <top style="thin">
        <color indexed="64"/>
      </top>
      <bottom/>
      <diagonal/>
    </border>
    <border>
      <left style="medium">
        <color indexed="64"/>
      </left>
      <right style="thick">
        <color indexed="64"/>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s>
  <cellStyleXfs count="7">
    <xf numFmtId="0" fontId="0" fillId="0" borderId="0"/>
    <xf numFmtId="43" fontId="4" fillId="0" borderId="0" applyFont="0" applyFill="0" applyBorder="0" applyAlignment="0" applyProtection="0"/>
    <xf numFmtId="44" fontId="22" fillId="0" borderId="0" applyFont="0" applyFill="0" applyBorder="0" applyAlignment="0" applyProtection="0"/>
    <xf numFmtId="0" fontId="23" fillId="3" borderId="0" applyNumberFormat="0" applyBorder="0" applyAlignment="0" applyProtection="0"/>
    <xf numFmtId="0" fontId="22" fillId="0" borderId="0"/>
    <xf numFmtId="0" fontId="4" fillId="0" borderId="0"/>
    <xf numFmtId="9" fontId="22" fillId="0" borderId="0" applyFont="0" applyFill="0" applyBorder="0" applyAlignment="0" applyProtection="0"/>
  </cellStyleXfs>
  <cellXfs count="784">
    <xf numFmtId="0" fontId="0" fillId="0" borderId="0" xfId="0"/>
    <xf numFmtId="0" fontId="0" fillId="0" borderId="0" xfId="0"/>
    <xf numFmtId="0" fontId="0" fillId="0" borderId="0" xfId="0" applyFill="1" applyAlignment="1" applyProtection="1">
      <alignment vertical="center"/>
    </xf>
    <xf numFmtId="0" fontId="0" fillId="0" borderId="0" xfId="0" applyAlignment="1">
      <alignment wrapText="1"/>
    </xf>
    <xf numFmtId="0" fontId="6" fillId="0" borderId="0" xfId="5" applyFont="1" applyFill="1" applyBorder="1" applyProtection="1"/>
    <xf numFmtId="0" fontId="7" fillId="4" borderId="0" xfId="5" applyFont="1" applyFill="1" applyBorder="1" applyAlignment="1" applyProtection="1"/>
    <xf numFmtId="0" fontId="6" fillId="4" borderId="0" xfId="5" applyFont="1" applyFill="1" applyBorder="1" applyAlignment="1" applyProtection="1">
      <alignment horizontal="center"/>
    </xf>
    <xf numFmtId="0" fontId="5" fillId="4" borderId="0" xfId="5" applyFont="1" applyFill="1" applyAlignment="1" applyProtection="1">
      <alignment horizontal="center"/>
    </xf>
    <xf numFmtId="43" fontId="8" fillId="2" borderId="0" xfId="5" applyNumberFormat="1" applyFont="1" applyFill="1" applyBorder="1" applyProtection="1"/>
    <xf numFmtId="0" fontId="8" fillId="4" borderId="0" xfId="5" applyFont="1" applyFill="1" applyBorder="1" applyProtection="1"/>
    <xf numFmtId="0" fontId="8" fillId="4" borderId="0" xfId="5" applyFont="1" applyFill="1" applyBorder="1" applyAlignment="1" applyProtection="1"/>
    <xf numFmtId="0" fontId="28" fillId="0" borderId="0" xfId="0" applyFont="1" applyFill="1" applyAlignment="1">
      <alignment horizontal="center" vertical="center"/>
    </xf>
    <xf numFmtId="0" fontId="0" fillId="0" borderId="0" xfId="0" applyFont="1" applyAlignment="1" applyProtection="1">
      <alignment horizontal="left" vertical="center"/>
    </xf>
    <xf numFmtId="0" fontId="32" fillId="0" borderId="0" xfId="0" applyFont="1" applyBorder="1" applyAlignment="1" applyProtection="1">
      <alignment horizontal="center" vertical="top"/>
    </xf>
    <xf numFmtId="8" fontId="24" fillId="0" borderId="0" xfId="0" applyNumberFormat="1" applyFont="1" applyFill="1" applyBorder="1" applyAlignment="1" applyProtection="1">
      <alignment horizontal="center" vertical="center"/>
    </xf>
    <xf numFmtId="44" fontId="24" fillId="0" borderId="0" xfId="2" applyFont="1" applyFill="1" applyBorder="1" applyAlignment="1" applyProtection="1">
      <alignment horizontal="center" vertical="center"/>
    </xf>
    <xf numFmtId="165" fontId="24" fillId="0" borderId="0" xfId="0" applyNumberFormat="1" applyFont="1" applyFill="1" applyBorder="1" applyAlignment="1" applyProtection="1">
      <alignment horizontal="center" vertical="center"/>
    </xf>
    <xf numFmtId="44" fontId="22" fillId="0" borderId="0" xfId="2" applyFont="1" applyFill="1" applyBorder="1" applyAlignment="1" applyProtection="1">
      <alignment horizontal="center" vertical="center"/>
    </xf>
    <xf numFmtId="0" fontId="25" fillId="0" borderId="0" xfId="0" applyFont="1" applyFill="1" applyBorder="1" applyAlignment="1" applyProtection="1">
      <alignment horizontal="left" vertical="center"/>
    </xf>
    <xf numFmtId="0" fontId="28" fillId="0" borderId="0" xfId="0" applyFont="1" applyAlignment="1"/>
    <xf numFmtId="0" fontId="0" fillId="0" borderId="1" xfId="0" applyFont="1" applyBorder="1" applyAlignment="1" applyProtection="1">
      <alignment vertical="center"/>
    </xf>
    <xf numFmtId="0" fontId="34" fillId="0" borderId="0" xfId="0" applyFont="1" applyAlignment="1" applyProtection="1">
      <alignment vertical="center"/>
    </xf>
    <xf numFmtId="0" fontId="34" fillId="0" borderId="0" xfId="0" applyFont="1" applyFill="1" applyAlignment="1" applyProtection="1">
      <alignment vertical="center"/>
    </xf>
    <xf numFmtId="0" fontId="0" fillId="0" borderId="0" xfId="0" applyFont="1" applyAlignment="1" applyProtection="1">
      <alignment vertical="center"/>
    </xf>
    <xf numFmtId="0" fontId="0" fillId="0" borderId="0" xfId="0"/>
    <xf numFmtId="0" fontId="15" fillId="4" borderId="0" xfId="5" applyFont="1" applyFill="1" applyBorder="1" applyProtection="1"/>
    <xf numFmtId="0" fontId="15" fillId="4" borderId="0" xfId="5" applyFont="1" applyFill="1" applyBorder="1" applyAlignment="1" applyProtection="1">
      <alignment horizontal="center"/>
    </xf>
    <xf numFmtId="0" fontId="15" fillId="4" borderId="17" xfId="5" applyFont="1" applyFill="1" applyBorder="1" applyAlignment="1" applyProtection="1">
      <alignment horizontal="center"/>
    </xf>
    <xf numFmtId="0" fontId="16" fillId="4" borderId="4" xfId="5" applyFont="1" applyFill="1" applyBorder="1" applyAlignment="1" applyProtection="1">
      <alignment horizontal="right"/>
    </xf>
    <xf numFmtId="0" fontId="14" fillId="4" borderId="17" xfId="5" applyFont="1" applyFill="1" applyBorder="1" applyAlignment="1" applyProtection="1">
      <alignment horizontal="center"/>
    </xf>
    <xf numFmtId="0" fontId="16" fillId="0" borderId="4" xfId="5" applyFont="1" applyFill="1" applyBorder="1" applyAlignment="1" applyProtection="1"/>
    <xf numFmtId="0" fontId="25" fillId="12" borderId="0" xfId="0" applyFont="1" applyFill="1" applyAlignment="1" applyProtection="1">
      <alignment vertical="center"/>
    </xf>
    <xf numFmtId="0" fontId="0" fillId="0" borderId="20" xfId="0" applyFont="1" applyBorder="1" applyAlignment="1" applyProtection="1">
      <alignment vertical="center"/>
    </xf>
    <xf numFmtId="165" fontId="29" fillId="0" borderId="7" xfId="0" applyNumberFormat="1" applyFont="1" applyBorder="1"/>
    <xf numFmtId="0" fontId="14" fillId="13" borderId="22" xfId="5" applyFont="1" applyFill="1" applyBorder="1" applyAlignment="1" applyProtection="1">
      <alignment horizontal="left"/>
    </xf>
    <xf numFmtId="0" fontId="29" fillId="14" borderId="21" xfId="0" applyFont="1" applyFill="1" applyBorder="1"/>
    <xf numFmtId="49" fontId="14" fillId="13" borderId="26" xfId="5" applyNumberFormat="1" applyFont="1" applyFill="1" applyBorder="1" applyAlignment="1" applyProtection="1">
      <alignment horizontal="left"/>
    </xf>
    <xf numFmtId="49" fontId="13" fillId="9" borderId="14" xfId="5" applyNumberFormat="1" applyFont="1" applyFill="1" applyBorder="1" applyAlignment="1" applyProtection="1"/>
    <xf numFmtId="0" fontId="13" fillId="9" borderId="14" xfId="5" applyFont="1" applyFill="1" applyBorder="1" applyAlignment="1" applyProtection="1"/>
    <xf numFmtId="0" fontId="13" fillId="9" borderId="13" xfId="5" applyFont="1" applyFill="1" applyBorder="1" applyAlignment="1" applyProtection="1"/>
    <xf numFmtId="0" fontId="13" fillId="9" borderId="4" xfId="5" applyFont="1" applyFill="1" applyBorder="1" applyAlignment="1" applyProtection="1"/>
    <xf numFmtId="0" fontId="0" fillId="15" borderId="35" xfId="0" applyFill="1" applyBorder="1" applyAlignment="1">
      <alignment horizontal="center"/>
    </xf>
    <xf numFmtId="44" fontId="22" fillId="15" borderId="35" xfId="2" applyFont="1" applyFill="1" applyBorder="1" applyAlignment="1">
      <alignment horizontal="center"/>
    </xf>
    <xf numFmtId="9" fontId="22" fillId="15" borderId="35" xfId="2" applyNumberFormat="1" applyFont="1" applyFill="1" applyBorder="1" applyAlignment="1">
      <alignment horizontal="center"/>
    </xf>
    <xf numFmtId="0" fontId="0" fillId="15" borderId="36" xfId="0" applyFill="1" applyBorder="1" applyAlignment="1">
      <alignment horizontal="center"/>
    </xf>
    <xf numFmtId="44" fontId="24" fillId="9" borderId="31" xfId="2" applyNumberFormat="1" applyFont="1" applyFill="1" applyBorder="1" applyAlignment="1" applyProtection="1">
      <alignment horizontal="center" vertical="center"/>
    </xf>
    <xf numFmtId="0" fontId="29" fillId="0" borderId="0" xfId="0" applyFont="1" applyAlignment="1" applyProtection="1">
      <alignment horizontal="center" vertical="center"/>
    </xf>
    <xf numFmtId="0" fontId="32" fillId="9" borderId="37" xfId="0" applyFont="1" applyFill="1" applyBorder="1" applyAlignment="1" applyProtection="1">
      <alignment horizontal="center" vertical="center" wrapText="1"/>
    </xf>
    <xf numFmtId="0" fontId="0" fillId="0" borderId="0" xfId="0" applyFont="1" applyFill="1" applyAlignment="1" applyProtection="1">
      <alignment vertical="center"/>
    </xf>
    <xf numFmtId="0" fontId="32" fillId="0" borderId="0" xfId="0" applyFont="1" applyBorder="1" applyAlignment="1" applyProtection="1">
      <alignment vertical="top"/>
    </xf>
    <xf numFmtId="0" fontId="0" fillId="0" borderId="43" xfId="0" applyFont="1" applyBorder="1" applyAlignment="1" applyProtection="1">
      <alignment horizontal="center" vertical="center"/>
    </xf>
    <xf numFmtId="44" fontId="22" fillId="0" borderId="20" xfId="2" applyNumberFormat="1" applyFont="1" applyFill="1" applyBorder="1" applyAlignment="1" applyProtection="1">
      <alignment horizontal="center" vertical="center"/>
    </xf>
    <xf numFmtId="44" fontId="22" fillId="0" borderId="41" xfId="2" applyNumberFormat="1" applyFont="1" applyFill="1" applyBorder="1" applyAlignment="1" applyProtection="1">
      <alignment horizontal="center" vertical="center"/>
    </xf>
    <xf numFmtId="44" fontId="22" fillId="7" borderId="20" xfId="2" applyNumberFormat="1" applyFont="1" applyFill="1" applyBorder="1" applyAlignment="1" applyProtection="1">
      <alignment horizontal="center" vertical="center"/>
    </xf>
    <xf numFmtId="44" fontId="22" fillId="7" borderId="41" xfId="2" applyNumberFormat="1" applyFont="1" applyFill="1" applyBorder="1" applyAlignment="1" applyProtection="1">
      <alignment horizontal="center" vertical="center"/>
    </xf>
    <xf numFmtId="44" fontId="22" fillId="6" borderId="20" xfId="2" applyNumberFormat="1" applyFont="1" applyFill="1" applyBorder="1" applyAlignment="1" applyProtection="1">
      <alignment horizontal="center" vertical="center"/>
    </xf>
    <xf numFmtId="44" fontId="22" fillId="6" borderId="41" xfId="2" applyNumberFormat="1" applyFont="1" applyFill="1" applyBorder="1" applyAlignment="1" applyProtection="1">
      <alignment horizontal="center" vertical="center"/>
    </xf>
    <xf numFmtId="0" fontId="29" fillId="9" borderId="37" xfId="0" applyFont="1" applyFill="1" applyBorder="1" applyAlignment="1">
      <alignment horizontal="center" vertical="center" wrapText="1"/>
    </xf>
    <xf numFmtId="44" fontId="22" fillId="20" borderId="20" xfId="2" applyNumberFormat="1" applyFont="1" applyFill="1" applyBorder="1" applyAlignment="1" applyProtection="1">
      <alignment horizontal="center" vertical="center"/>
    </xf>
    <xf numFmtId="44" fontId="22" fillId="20" borderId="41" xfId="2" applyNumberFormat="1" applyFont="1" applyFill="1" applyBorder="1" applyAlignment="1" applyProtection="1">
      <alignment horizontal="center" vertical="center"/>
    </xf>
    <xf numFmtId="44" fontId="22" fillId="21" borderId="20" xfId="2" applyNumberFormat="1" applyFont="1" applyFill="1" applyBorder="1" applyAlignment="1" applyProtection="1">
      <alignment horizontal="center" vertical="center"/>
    </xf>
    <xf numFmtId="44" fontId="22" fillId="21" borderId="41" xfId="2" applyNumberFormat="1" applyFont="1" applyFill="1" applyBorder="1" applyAlignment="1" applyProtection="1">
      <alignment horizontal="center" vertical="center"/>
    </xf>
    <xf numFmtId="44" fontId="36" fillId="20" borderId="7" xfId="2" applyNumberFormat="1" applyFont="1" applyFill="1" applyBorder="1" applyAlignment="1" applyProtection="1">
      <alignment horizontal="center" vertical="center"/>
    </xf>
    <xf numFmtId="44" fontId="36" fillId="21" borderId="7" xfId="2" applyNumberFormat="1" applyFont="1" applyFill="1" applyBorder="1" applyAlignment="1" applyProtection="1">
      <alignment horizontal="center" vertical="center"/>
    </xf>
    <xf numFmtId="44" fontId="36" fillId="6" borderId="7" xfId="2" applyNumberFormat="1" applyFont="1" applyFill="1" applyBorder="1" applyAlignment="1" applyProtection="1">
      <alignment horizontal="center" vertical="center"/>
    </xf>
    <xf numFmtId="44" fontId="36" fillId="7" borderId="7" xfId="2" applyNumberFormat="1" applyFont="1" applyFill="1" applyBorder="1" applyAlignment="1" applyProtection="1">
      <alignment horizontal="center" vertical="center"/>
    </xf>
    <xf numFmtId="9" fontId="37" fillId="12" borderId="4" xfId="6" applyFont="1" applyFill="1" applyBorder="1"/>
    <xf numFmtId="9" fontId="37" fillId="0" borderId="0" xfId="6" applyFont="1" applyBorder="1"/>
    <xf numFmtId="0" fontId="32" fillId="14" borderId="0" xfId="0" applyFont="1" applyFill="1" applyAlignment="1" applyProtection="1">
      <alignment vertical="center"/>
    </xf>
    <xf numFmtId="0" fontId="25" fillId="0" borderId="0" xfId="0" applyFont="1" applyFill="1" applyAlignment="1" applyProtection="1">
      <alignment vertical="center"/>
    </xf>
    <xf numFmtId="44" fontId="35" fillId="18" borderId="4" xfId="2" applyFont="1" applyFill="1" applyBorder="1" applyAlignment="1" applyProtection="1">
      <alignment horizontal="center" vertical="center" wrapText="1"/>
    </xf>
    <xf numFmtId="44" fontId="29" fillId="18" borderId="40" xfId="0" applyNumberFormat="1" applyFont="1" applyFill="1" applyBorder="1" applyAlignment="1" applyProtection="1">
      <alignment horizontal="center" vertical="center"/>
    </xf>
    <xf numFmtId="49" fontId="21" fillId="0" borderId="14" xfId="4" applyNumberFormat="1" applyFont="1" applyFill="1" applyBorder="1" applyAlignment="1" applyProtection="1">
      <alignment vertical="center" wrapText="1"/>
    </xf>
    <xf numFmtId="44" fontId="29" fillId="9" borderId="20" xfId="2" applyFont="1" applyFill="1" applyBorder="1" applyAlignment="1" applyProtection="1">
      <alignment horizontal="center" vertical="center"/>
    </xf>
    <xf numFmtId="44" fontId="29" fillId="18" borderId="35" xfId="2" applyFont="1" applyFill="1" applyBorder="1" applyAlignment="1" applyProtection="1">
      <alignment horizontal="center" vertical="center"/>
    </xf>
    <xf numFmtId="9" fontId="24" fillId="0" borderId="0" xfId="6" applyNumberFormat="1" applyFont="1" applyFill="1" applyBorder="1" applyAlignment="1" applyProtection="1">
      <alignment horizontal="center" vertical="center"/>
    </xf>
    <xf numFmtId="9" fontId="24" fillId="0" borderId="4" xfId="6" applyFont="1" applyFill="1" applyBorder="1" applyAlignment="1" applyProtection="1">
      <alignment horizontal="center" vertical="center"/>
    </xf>
    <xf numFmtId="0" fontId="25" fillId="14" borderId="4" xfId="0" applyFont="1" applyFill="1" applyBorder="1" applyAlignment="1" applyProtection="1">
      <alignment horizontal="right" vertical="center"/>
    </xf>
    <xf numFmtId="0" fontId="25" fillId="14" borderId="14" xfId="0" applyFont="1" applyFill="1" applyBorder="1" applyAlignment="1" applyProtection="1">
      <alignment horizontal="right" vertical="center"/>
    </xf>
    <xf numFmtId="0" fontId="25" fillId="14" borderId="47" xfId="0" applyFont="1" applyFill="1" applyBorder="1" applyAlignment="1" applyProtection="1">
      <alignment horizontal="right" vertical="center"/>
    </xf>
    <xf numFmtId="9" fontId="24" fillId="0" borderId="32" xfId="6" applyFont="1" applyFill="1" applyBorder="1" applyAlignment="1" applyProtection="1">
      <alignment horizontal="center" vertical="center"/>
    </xf>
    <xf numFmtId="0" fontId="25" fillId="14" borderId="47" xfId="0" applyFont="1" applyFill="1" applyBorder="1" applyAlignment="1" applyProtection="1">
      <alignment horizontal="right" vertical="center" wrapText="1"/>
    </xf>
    <xf numFmtId="0" fontId="25" fillId="14" borderId="44" xfId="0" applyFont="1" applyFill="1" applyBorder="1" applyAlignment="1" applyProtection="1">
      <alignment horizontal="left" vertical="center"/>
    </xf>
    <xf numFmtId="44" fontId="25" fillId="14" borderId="46" xfId="2" applyFont="1" applyFill="1" applyBorder="1" applyAlignment="1" applyProtection="1">
      <alignment horizontal="center" vertical="center"/>
    </xf>
    <xf numFmtId="165" fontId="25" fillId="14" borderId="44" xfId="0" applyNumberFormat="1" applyFont="1" applyFill="1" applyBorder="1" applyAlignment="1" applyProtection="1">
      <alignment horizontal="center" vertical="center"/>
    </xf>
    <xf numFmtId="44" fontId="25" fillId="14" borderId="48" xfId="0" applyNumberFormat="1" applyFont="1" applyFill="1" applyBorder="1" applyAlignment="1" applyProtection="1">
      <alignment horizontal="center" vertical="center"/>
    </xf>
    <xf numFmtId="0" fontId="32" fillId="14" borderId="82" xfId="0" applyFont="1" applyFill="1" applyBorder="1" applyAlignment="1" applyProtection="1">
      <alignment horizontal="center" vertical="center" wrapText="1"/>
    </xf>
    <xf numFmtId="0" fontId="32" fillId="14" borderId="83" xfId="0" applyFont="1" applyFill="1" applyBorder="1" applyAlignment="1" applyProtection="1">
      <alignment horizontal="center" vertical="center" wrapText="1"/>
    </xf>
    <xf numFmtId="0" fontId="0" fillId="0" borderId="0" xfId="0" applyFill="1" applyBorder="1"/>
    <xf numFmtId="0" fontId="0" fillId="0" borderId="0" xfId="0" applyFill="1"/>
    <xf numFmtId="0" fontId="0" fillId="0" borderId="0" xfId="0" applyBorder="1"/>
    <xf numFmtId="165" fontId="34" fillId="0" borderId="0" xfId="0" applyNumberFormat="1" applyFont="1" applyFill="1" applyAlignment="1" applyProtection="1">
      <alignment vertical="center"/>
    </xf>
    <xf numFmtId="0" fontId="25" fillId="0" borderId="0" xfId="0" applyFont="1" applyFill="1" applyAlignment="1" applyProtection="1">
      <alignment vertical="center" wrapText="1"/>
    </xf>
    <xf numFmtId="165" fontId="34" fillId="0" borderId="0" xfId="0" applyNumberFormat="1" applyFont="1" applyAlignment="1" applyProtection="1">
      <alignment vertical="center"/>
    </xf>
    <xf numFmtId="49" fontId="5" fillId="0" borderId="27" xfId="5" applyNumberFormat="1" applyFont="1" applyBorder="1" applyAlignment="1" applyProtection="1">
      <alignment horizontal="left"/>
    </xf>
    <xf numFmtId="0" fontId="34" fillId="0" borderId="0" xfId="0" applyFont="1" applyFill="1" applyAlignment="1" applyProtection="1">
      <alignment vertical="top"/>
    </xf>
    <xf numFmtId="9" fontId="22" fillId="15" borderId="35" xfId="6" applyFont="1" applyFill="1" applyBorder="1" applyAlignment="1">
      <alignment horizontal="center"/>
    </xf>
    <xf numFmtId="0" fontId="0" fillId="0" borderId="0" xfId="0" applyFill="1" applyBorder="1" applyAlignment="1">
      <alignment horizontal="left" vertical="top" wrapText="1"/>
    </xf>
    <xf numFmtId="0" fontId="0" fillId="0" borderId="0" xfId="0" applyFill="1" applyBorder="1" applyAlignment="1"/>
    <xf numFmtId="0" fontId="27" fillId="0" borderId="0" xfId="0" applyFont="1" applyBorder="1" applyAlignment="1"/>
    <xf numFmtId="0" fontId="0" fillId="0" borderId="0" xfId="0" applyBorder="1" applyAlignment="1"/>
    <xf numFmtId="0" fontId="34" fillId="13" borderId="53" xfId="0" applyFont="1" applyFill="1" applyBorder="1"/>
    <xf numFmtId="0" fontId="34" fillId="13" borderId="22" xfId="0" applyFont="1" applyFill="1" applyBorder="1"/>
    <xf numFmtId="0" fontId="38" fillId="0" borderId="0" xfId="0" applyFont="1"/>
    <xf numFmtId="49" fontId="0" fillId="15" borderId="35" xfId="0" applyNumberFormat="1" applyFill="1" applyBorder="1" applyAlignment="1">
      <alignment horizontal="center"/>
    </xf>
    <xf numFmtId="44" fontId="36" fillId="0" borderId="7" xfId="2" applyNumberFormat="1" applyFont="1" applyFill="1" applyBorder="1" applyAlignment="1" applyProtection="1">
      <alignment horizontal="center" vertical="center"/>
    </xf>
    <xf numFmtId="165" fontId="0" fillId="0" borderId="0" xfId="0" applyNumberFormat="1" applyFont="1" applyAlignment="1" applyProtection="1">
      <alignment horizontal="right" vertical="center"/>
    </xf>
    <xf numFmtId="0" fontId="34" fillId="0" borderId="0" xfId="0" applyFont="1" applyAlignment="1" applyProtection="1">
      <alignment horizontal="left" vertical="center"/>
    </xf>
    <xf numFmtId="0" fontId="0" fillId="0" borderId="0" xfId="0" applyFont="1" applyAlignment="1" applyProtection="1">
      <alignment horizontal="center" vertical="center"/>
    </xf>
    <xf numFmtId="164" fontId="0" fillId="15" borderId="35" xfId="0" applyNumberFormat="1" applyFill="1" applyBorder="1" applyAlignment="1">
      <alignment horizontal="center"/>
    </xf>
    <xf numFmtId="9" fontId="24" fillId="4" borderId="14" xfId="6" applyNumberFormat="1" applyFont="1" applyFill="1" applyBorder="1" applyAlignment="1" applyProtection="1">
      <alignment horizontal="center" vertical="center"/>
    </xf>
    <xf numFmtId="0" fontId="30" fillId="0" borderId="0" xfId="0" applyFont="1" applyBorder="1" applyAlignment="1" applyProtection="1">
      <alignment horizontal="left" vertical="center"/>
    </xf>
    <xf numFmtId="44" fontId="29" fillId="18" borderId="4" xfId="2" applyFont="1" applyFill="1" applyBorder="1" applyAlignment="1" applyProtection="1">
      <alignment horizontal="center" vertical="center"/>
    </xf>
    <xf numFmtId="44" fontId="29" fillId="9" borderId="4" xfId="2" applyFont="1" applyFill="1" applyBorder="1" applyAlignment="1" applyProtection="1">
      <alignment horizontal="center" vertical="center"/>
    </xf>
    <xf numFmtId="164" fontId="0" fillId="0" borderId="0" xfId="0" applyNumberFormat="1" applyFont="1" applyFill="1" applyBorder="1" applyAlignment="1" applyProtection="1">
      <alignment vertical="center"/>
    </xf>
    <xf numFmtId="0" fontId="33" fillId="0" borderId="0" xfId="0" applyFont="1" applyBorder="1" applyAlignment="1" applyProtection="1">
      <alignment horizontal="center" vertical="top"/>
    </xf>
    <xf numFmtId="0" fontId="4" fillId="0" borderId="7" xfId="5" applyFont="1" applyBorder="1" applyProtection="1"/>
    <xf numFmtId="0" fontId="4" fillId="0" borderId="0" xfId="5" applyProtection="1"/>
    <xf numFmtId="0" fontId="4" fillId="0" borderId="9" xfId="5" applyFont="1" applyBorder="1" applyProtection="1"/>
    <xf numFmtId="0" fontId="4" fillId="0" borderId="12" xfId="5" applyBorder="1" applyProtection="1"/>
    <xf numFmtId="0" fontId="4" fillId="4" borderId="0" xfId="5" applyFill="1" applyBorder="1" applyProtection="1"/>
    <xf numFmtId="0" fontId="4" fillId="0" borderId="0" xfId="5" applyBorder="1" applyProtection="1"/>
    <xf numFmtId="0" fontId="4" fillId="0" borderId="11" xfId="5" applyBorder="1" applyProtection="1"/>
    <xf numFmtId="0" fontId="4" fillId="0" borderId="7" xfId="5" applyBorder="1" applyProtection="1"/>
    <xf numFmtId="0" fontId="4" fillId="0" borderId="11" xfId="5" applyFont="1" applyBorder="1" applyProtection="1"/>
    <xf numFmtId="0" fontId="4" fillId="0" borderId="0" xfId="5" applyFont="1" applyBorder="1" applyProtection="1"/>
    <xf numFmtId="0" fontId="4" fillId="0" borderId="8" xfId="5" applyFont="1" applyBorder="1" applyProtection="1"/>
    <xf numFmtId="0" fontId="4" fillId="0" borderId="0" xfId="5" applyBorder="1" applyAlignment="1" applyProtection="1"/>
    <xf numFmtId="0" fontId="18" fillId="0" borderId="4" xfId="5" applyFont="1" applyBorder="1" applyProtection="1"/>
    <xf numFmtId="0" fontId="4" fillId="0" borderId="6" xfId="5" applyBorder="1" applyProtection="1"/>
    <xf numFmtId="0" fontId="4" fillId="0" borderId="0" xfId="5" applyFill="1" applyProtection="1"/>
    <xf numFmtId="0" fontId="0" fillId="0" borderId="0" xfId="0" applyProtection="1"/>
    <xf numFmtId="0" fontId="0" fillId="0" borderId="0" xfId="0" applyAlignment="1" applyProtection="1">
      <alignment vertical="top" wrapText="1"/>
    </xf>
    <xf numFmtId="0" fontId="0" fillId="0" borderId="0" xfId="0" applyBorder="1" applyAlignment="1" applyProtection="1">
      <alignment horizontal="left" vertical="top" wrapText="1"/>
    </xf>
    <xf numFmtId="0" fontId="24" fillId="5" borderId="4" xfId="0" applyFont="1" applyFill="1" applyBorder="1" applyAlignment="1" applyProtection="1">
      <alignment horizontal="center" vertical="center"/>
    </xf>
    <xf numFmtId="0" fontId="24" fillId="0" borderId="14" xfId="0" applyFont="1" applyBorder="1" applyAlignment="1" applyProtection="1">
      <alignment horizontal="center"/>
    </xf>
    <xf numFmtId="0" fontId="0" fillId="0" borderId="14" xfId="0" applyBorder="1" applyProtection="1"/>
    <xf numFmtId="0" fontId="24" fillId="5" borderId="4" xfId="0" applyFont="1" applyFill="1" applyBorder="1" applyAlignment="1" applyProtection="1">
      <alignment wrapText="1"/>
    </xf>
    <xf numFmtId="0" fontId="0" fillId="0" borderId="4" xfId="0" applyBorder="1" applyProtection="1"/>
    <xf numFmtId="0" fontId="0" fillId="0" borderId="2" xfId="0" applyBorder="1" applyProtection="1"/>
    <xf numFmtId="0" fontId="0" fillId="10" borderId="4" xfId="0" applyFont="1" applyFill="1" applyBorder="1" applyProtection="1"/>
    <xf numFmtId="0" fontId="0" fillId="10" borderId="5" xfId="0" applyFill="1" applyBorder="1" applyProtection="1"/>
    <xf numFmtId="0" fontId="0" fillId="0" borderId="4" xfId="0" applyFill="1" applyBorder="1" applyProtection="1"/>
    <xf numFmtId="0" fontId="0" fillId="8" borderId="5" xfId="0" applyFill="1" applyBorder="1" applyProtection="1"/>
    <xf numFmtId="0" fontId="0" fillId="8" borderId="0" xfId="0" applyFill="1" applyProtection="1"/>
    <xf numFmtId="0" fontId="30" fillId="8" borderId="0" xfId="0" applyFont="1" applyFill="1" applyAlignment="1" applyProtection="1">
      <alignment horizontal="right"/>
    </xf>
    <xf numFmtId="0" fontId="31" fillId="8" borderId="7" xfId="0" applyFont="1" applyFill="1" applyBorder="1" applyAlignment="1" applyProtection="1">
      <alignment horizontal="right"/>
    </xf>
    <xf numFmtId="0" fontId="0" fillId="10" borderId="15" xfId="0" applyFill="1" applyBorder="1" applyProtection="1"/>
    <xf numFmtId="0" fontId="0" fillId="8" borderId="15" xfId="0" applyFill="1" applyBorder="1" applyProtection="1"/>
    <xf numFmtId="0" fontId="30" fillId="10" borderId="0" xfId="0" applyFont="1" applyFill="1" applyAlignment="1" applyProtection="1">
      <alignment horizontal="right"/>
    </xf>
    <xf numFmtId="0" fontId="31" fillId="10" borderId="7" xfId="0" applyFont="1" applyFill="1" applyBorder="1" applyAlignment="1" applyProtection="1">
      <alignment horizontal="right"/>
    </xf>
    <xf numFmtId="0" fontId="0" fillId="10" borderId="24" xfId="0" applyFill="1" applyBorder="1" applyProtection="1"/>
    <xf numFmtId="0" fontId="0" fillId="0" borderId="14" xfId="0" applyFill="1" applyBorder="1" applyProtection="1"/>
    <xf numFmtId="0" fontId="24" fillId="10" borderId="2" xfId="0" applyFont="1" applyFill="1" applyBorder="1" applyProtection="1"/>
    <xf numFmtId="0" fontId="31" fillId="10" borderId="1" xfId="0" applyFont="1" applyFill="1" applyBorder="1" applyAlignment="1" applyProtection="1">
      <alignment horizontal="right"/>
    </xf>
    <xf numFmtId="0" fontId="0" fillId="0" borderId="0" xfId="0" applyFont="1" applyBorder="1" applyAlignment="1" applyProtection="1">
      <alignment vertical="center"/>
    </xf>
    <xf numFmtId="0" fontId="0" fillId="0" borderId="2" xfId="0" applyBorder="1" applyProtection="1">
      <protection locked="0"/>
    </xf>
    <xf numFmtId="0" fontId="0" fillId="0" borderId="4" xfId="0" applyFill="1" applyBorder="1" applyProtection="1">
      <protection locked="0"/>
    </xf>
    <xf numFmtId="0" fontId="0" fillId="0" borderId="4" xfId="0" applyBorder="1" applyProtection="1">
      <protection locked="0"/>
    </xf>
    <xf numFmtId="0" fontId="0" fillId="0" borderId="14" xfId="0" applyFill="1" applyBorder="1" applyProtection="1">
      <protection locked="0"/>
    </xf>
    <xf numFmtId="0" fontId="0" fillId="0" borderId="0" xfId="0" applyFill="1" applyAlignment="1" applyProtection="1">
      <alignment vertical="top" wrapText="1"/>
    </xf>
    <xf numFmtId="0" fontId="0" fillId="0" borderId="0" xfId="0" applyFill="1" applyBorder="1" applyAlignment="1" applyProtection="1">
      <alignment horizontal="left" vertical="top" wrapText="1"/>
    </xf>
    <xf numFmtId="0" fontId="0" fillId="0" borderId="0" xfId="0" applyFont="1" applyFill="1" applyAlignment="1" applyProtection="1">
      <alignment horizontal="right" vertical="center"/>
    </xf>
    <xf numFmtId="0" fontId="34" fillId="0" borderId="0" xfId="0" applyFont="1" applyFill="1" applyAlignment="1" applyProtection="1">
      <alignment horizontal="right" vertical="center"/>
    </xf>
    <xf numFmtId="0" fontId="32" fillId="9" borderId="30" xfId="0" applyFont="1" applyFill="1" applyBorder="1" applyAlignment="1" applyProtection="1">
      <alignment horizontal="center" vertical="center" wrapText="1"/>
    </xf>
    <xf numFmtId="0" fontId="32" fillId="9" borderId="47" xfId="0" applyFont="1" applyFill="1" applyBorder="1" applyAlignment="1" applyProtection="1">
      <alignment horizontal="center" vertical="center" wrapText="1"/>
    </xf>
    <xf numFmtId="0" fontId="32" fillId="9" borderId="32" xfId="0" applyFont="1" applyFill="1" applyBorder="1" applyAlignment="1" applyProtection="1">
      <alignment horizontal="center" vertical="center" wrapText="1"/>
    </xf>
    <xf numFmtId="0" fontId="25" fillId="9" borderId="88" xfId="0" applyFont="1" applyFill="1" applyBorder="1" applyAlignment="1" applyProtection="1">
      <alignment horizontal="right" vertical="center"/>
    </xf>
    <xf numFmtId="0" fontId="0" fillId="0" borderId="35" xfId="0" applyFont="1" applyBorder="1" applyAlignment="1" applyProtection="1">
      <alignment horizontal="center" vertical="center"/>
    </xf>
    <xf numFmtId="0" fontId="0" fillId="0" borderId="57" xfId="0" applyFont="1" applyBorder="1" applyAlignment="1" applyProtection="1">
      <alignment vertical="center"/>
    </xf>
    <xf numFmtId="0" fontId="0" fillId="0" borderId="64" xfId="0" applyFont="1" applyBorder="1" applyAlignment="1" applyProtection="1">
      <alignment vertical="center"/>
    </xf>
    <xf numFmtId="0" fontId="0" fillId="0" borderId="65" xfId="0" applyFont="1" applyBorder="1" applyAlignment="1" applyProtection="1">
      <alignment vertical="center"/>
    </xf>
    <xf numFmtId="44" fontId="46" fillId="7" borderId="24" xfId="2" applyNumberFormat="1" applyFont="1" applyFill="1" applyBorder="1" applyAlignment="1" applyProtection="1">
      <alignment horizontal="center" vertical="center"/>
    </xf>
    <xf numFmtId="44" fontId="46" fillId="7" borderId="2" xfId="2" applyNumberFormat="1" applyFont="1" applyFill="1" applyBorder="1" applyAlignment="1" applyProtection="1">
      <alignment horizontal="center" vertical="center"/>
    </xf>
    <xf numFmtId="44" fontId="46" fillId="7" borderId="0" xfId="0" applyNumberFormat="1" applyFont="1" applyFill="1" applyBorder="1" applyAlignment="1" applyProtection="1">
      <alignment horizontal="center" vertical="center"/>
    </xf>
    <xf numFmtId="44" fontId="46" fillId="7" borderId="5" xfId="0" applyNumberFormat="1" applyFont="1" applyFill="1" applyBorder="1" applyAlignment="1" applyProtection="1">
      <alignment horizontal="center" vertical="center"/>
    </xf>
    <xf numFmtId="44" fontId="46" fillId="7" borderId="2" xfId="0" applyNumberFormat="1" applyFont="1" applyFill="1" applyBorder="1" applyAlignment="1" applyProtection="1">
      <alignment horizontal="center" vertical="center"/>
    </xf>
    <xf numFmtId="0" fontId="24" fillId="13" borderId="53" xfId="0" applyFont="1" applyFill="1" applyBorder="1" applyAlignment="1">
      <alignment horizontal="right"/>
    </xf>
    <xf numFmtId="0" fontId="0" fillId="15" borderId="61" xfId="0" applyFill="1" applyBorder="1" applyAlignment="1">
      <alignment horizontal="center"/>
    </xf>
    <xf numFmtId="0" fontId="24" fillId="13" borderId="22" xfId="0" applyFont="1" applyFill="1" applyBorder="1" applyAlignment="1">
      <alignment horizontal="right"/>
    </xf>
    <xf numFmtId="0" fontId="24" fillId="13" borderId="81" xfId="0" applyFont="1" applyFill="1" applyBorder="1" applyAlignment="1">
      <alignment horizontal="right"/>
    </xf>
    <xf numFmtId="0" fontId="32" fillId="9" borderId="62" xfId="0" applyFont="1" applyFill="1" applyBorder="1" applyAlignment="1" applyProtection="1">
      <alignment horizontal="center" vertical="center" wrapText="1"/>
    </xf>
    <xf numFmtId="0" fontId="0" fillId="0" borderId="20" xfId="0" applyFont="1" applyBorder="1" applyAlignment="1" applyProtection="1">
      <alignment horizontal="center" vertical="center"/>
    </xf>
    <xf numFmtId="0" fontId="0" fillId="0" borderId="0" xfId="0" applyFont="1" applyAlignment="1" applyProtection="1">
      <alignment horizontal="center" vertical="center"/>
    </xf>
    <xf numFmtId="44" fontId="46" fillId="7" borderId="5" xfId="2" applyNumberFormat="1" applyFont="1" applyFill="1" applyBorder="1" applyAlignment="1" applyProtection="1">
      <alignment horizontal="center" vertical="center"/>
    </xf>
    <xf numFmtId="44" fontId="46" fillId="7" borderId="15" xfId="0" applyNumberFormat="1" applyFont="1" applyFill="1" applyBorder="1" applyAlignment="1" applyProtection="1">
      <alignment horizontal="center" vertical="center"/>
    </xf>
    <xf numFmtId="44" fontId="46" fillId="13" borderId="37" xfId="2" applyNumberFormat="1" applyFont="1" applyFill="1" applyBorder="1" applyAlignment="1" applyProtection="1">
      <alignment horizontal="center" vertical="center"/>
    </xf>
    <xf numFmtId="44" fontId="24" fillId="15" borderId="35" xfId="2" applyFont="1" applyFill="1" applyBorder="1" applyAlignment="1">
      <alignment horizontal="center"/>
    </xf>
    <xf numFmtId="0" fontId="29" fillId="9" borderId="32" xfId="0" applyFont="1" applyFill="1" applyBorder="1" applyAlignment="1">
      <alignment horizontal="center" vertical="center" wrapText="1"/>
    </xf>
    <xf numFmtId="49" fontId="2" fillId="0" borderId="90" xfId="4" applyNumberFormat="1" applyFont="1" applyFill="1" applyBorder="1" applyAlignment="1" applyProtection="1">
      <alignment vertical="center" wrapText="1"/>
    </xf>
    <xf numFmtId="44" fontId="36" fillId="20" borderId="11" xfId="2" applyNumberFormat="1" applyFont="1" applyFill="1" applyBorder="1" applyAlignment="1" applyProtection="1">
      <alignment horizontal="center" vertical="center"/>
    </xf>
    <xf numFmtId="49" fontId="2" fillId="0" borderId="26" xfId="4" applyNumberFormat="1" applyFont="1" applyFill="1" applyBorder="1" applyAlignment="1" applyProtection="1">
      <alignment vertical="center" wrapText="1"/>
    </xf>
    <xf numFmtId="44" fontId="22" fillId="20" borderId="57" xfId="2" applyNumberFormat="1" applyFont="1" applyFill="1" applyBorder="1" applyAlignment="1" applyProtection="1">
      <alignment horizontal="center" vertical="center"/>
    </xf>
    <xf numFmtId="44" fontId="22" fillId="20" borderId="60" xfId="2" applyNumberFormat="1" applyFont="1" applyFill="1" applyBorder="1" applyAlignment="1" applyProtection="1">
      <alignment horizontal="center" vertical="center"/>
    </xf>
    <xf numFmtId="0" fontId="25" fillId="9" borderId="47" xfId="0" applyFont="1" applyFill="1" applyBorder="1" applyAlignment="1" applyProtection="1">
      <alignment horizontal="left" vertical="center"/>
    </xf>
    <xf numFmtId="44" fontId="24" fillId="9" borderId="18" xfId="2" applyNumberFormat="1" applyFont="1" applyFill="1" applyBorder="1" applyAlignment="1" applyProtection="1">
      <alignment horizontal="center" vertical="center"/>
    </xf>
    <xf numFmtId="44" fontId="36" fillId="21" borderId="11" xfId="2" applyNumberFormat="1" applyFont="1" applyFill="1" applyBorder="1" applyAlignment="1" applyProtection="1">
      <alignment horizontal="center" vertical="center"/>
    </xf>
    <xf numFmtId="44" fontId="22" fillId="21" borderId="57" xfId="2" applyNumberFormat="1" applyFont="1" applyFill="1" applyBorder="1" applyAlignment="1" applyProtection="1">
      <alignment horizontal="center" vertical="center"/>
    </xf>
    <xf numFmtId="44" fontId="22" fillId="21" borderId="60" xfId="2" applyNumberFormat="1" applyFont="1" applyFill="1" applyBorder="1" applyAlignment="1" applyProtection="1">
      <alignment horizontal="center" vertical="center"/>
    </xf>
    <xf numFmtId="44" fontId="36" fillId="6" borderId="11" xfId="2" applyNumberFormat="1" applyFont="1" applyFill="1" applyBorder="1" applyAlignment="1" applyProtection="1">
      <alignment horizontal="center" vertical="center"/>
    </xf>
    <xf numFmtId="44" fontId="22" fillId="6" borderId="57" xfId="2" applyNumberFormat="1" applyFont="1" applyFill="1" applyBorder="1" applyAlignment="1" applyProtection="1">
      <alignment horizontal="center" vertical="center"/>
    </xf>
    <xf numFmtId="44" fontId="22" fillId="6" borderId="60" xfId="2" applyNumberFormat="1" applyFont="1" applyFill="1" applyBorder="1" applyAlignment="1" applyProtection="1">
      <alignment horizontal="center" vertical="center"/>
    </xf>
    <xf numFmtId="44" fontId="36" fillId="7" borderId="11" xfId="2" applyNumberFormat="1" applyFont="1" applyFill="1" applyBorder="1" applyAlignment="1" applyProtection="1">
      <alignment horizontal="center" vertical="center"/>
    </xf>
    <xf numFmtId="44" fontId="22" fillId="7" borderId="57" xfId="2" applyNumberFormat="1" applyFont="1" applyFill="1" applyBorder="1" applyAlignment="1" applyProtection="1">
      <alignment horizontal="center" vertical="center"/>
    </xf>
    <xf numFmtId="44" fontId="22" fillId="7" borderId="60" xfId="2" applyNumberFormat="1" applyFont="1" applyFill="1" applyBorder="1" applyAlignment="1" applyProtection="1">
      <alignment horizontal="center" vertical="center"/>
    </xf>
    <xf numFmtId="0" fontId="32" fillId="9" borderId="62" xfId="0" applyFont="1" applyFill="1" applyBorder="1" applyAlignment="1" applyProtection="1">
      <alignment horizontal="center" vertical="center" wrapText="1"/>
    </xf>
    <xf numFmtId="0" fontId="0" fillId="0" borderId="0" xfId="0" applyFont="1" applyAlignment="1" applyProtection="1">
      <alignment horizontal="center" vertical="center"/>
    </xf>
    <xf numFmtId="10" fontId="34" fillId="0" borderId="0" xfId="0" applyNumberFormat="1" applyFont="1" applyFill="1" applyBorder="1" applyAlignment="1" applyProtection="1">
      <alignment vertical="center"/>
    </xf>
    <xf numFmtId="0" fontId="25" fillId="0" borderId="0" xfId="0" applyFont="1" applyFill="1" applyAlignment="1" applyProtection="1">
      <alignment horizontal="center" vertical="center"/>
    </xf>
    <xf numFmtId="0" fontId="25" fillId="0" borderId="0" xfId="0" applyFont="1" applyFill="1" applyBorder="1" applyAlignment="1" applyProtection="1">
      <alignment horizontal="right" vertical="center"/>
    </xf>
    <xf numFmtId="0" fontId="24" fillId="0" borderId="0" xfId="0" applyFont="1" applyFill="1" applyBorder="1" applyAlignment="1" applyProtection="1">
      <alignment horizontal="right" vertical="center"/>
    </xf>
    <xf numFmtId="0" fontId="0" fillId="0" borderId="92" xfId="0" applyFont="1" applyBorder="1" applyAlignment="1" applyProtection="1">
      <alignment horizontal="center" vertical="center"/>
    </xf>
    <xf numFmtId="0" fontId="25" fillId="0" borderId="0" xfId="0" applyFont="1" applyFill="1" applyAlignment="1" applyProtection="1">
      <alignment horizontal="center" vertical="center" wrapText="1"/>
    </xf>
    <xf numFmtId="44" fontId="36" fillId="0" borderId="89" xfId="2" applyNumberFormat="1" applyFont="1" applyFill="1" applyBorder="1" applyAlignment="1" applyProtection="1">
      <alignment horizontal="center" vertical="center" wrapText="1"/>
    </xf>
    <xf numFmtId="44" fontId="36" fillId="0" borderId="22" xfId="2" applyNumberFormat="1" applyFont="1" applyFill="1" applyBorder="1" applyAlignment="1" applyProtection="1">
      <alignment horizontal="center" vertical="center" wrapText="1"/>
    </xf>
    <xf numFmtId="44" fontId="0" fillId="16" borderId="87" xfId="0" applyNumberFormat="1" applyFont="1" applyFill="1" applyBorder="1" applyAlignment="1" applyProtection="1">
      <alignment horizontal="center" vertical="center"/>
    </xf>
    <xf numFmtId="44" fontId="0" fillId="0" borderId="84" xfId="0" applyNumberFormat="1" applyFont="1" applyFill="1" applyBorder="1" applyAlignment="1" applyProtection="1">
      <alignment horizontal="center" vertical="center"/>
    </xf>
    <xf numFmtId="44" fontId="0" fillId="0" borderId="13" xfId="0" applyNumberFormat="1" applyFont="1" applyFill="1" applyBorder="1" applyAlignment="1" applyProtection="1">
      <alignment horizontal="center" vertical="center"/>
    </xf>
    <xf numFmtId="44" fontId="24" fillId="0" borderId="13" xfId="0" applyNumberFormat="1" applyFont="1" applyFill="1" applyBorder="1" applyAlignment="1" applyProtection="1">
      <alignment horizontal="center" vertical="center"/>
    </xf>
    <xf numFmtId="44" fontId="0" fillId="0" borderId="85" xfId="0" applyNumberFormat="1" applyFont="1" applyFill="1" applyBorder="1" applyAlignment="1" applyProtection="1">
      <alignment horizontal="center" vertical="center"/>
    </xf>
    <xf numFmtId="44" fontId="0" fillId="0" borderId="22" xfId="0" applyNumberFormat="1" applyFont="1" applyFill="1" applyBorder="1" applyAlignment="1" applyProtection="1">
      <alignment horizontal="center" vertical="center"/>
    </xf>
    <xf numFmtId="44" fontId="0" fillId="0" borderId="4" xfId="0" applyNumberFormat="1" applyFont="1" applyFill="1" applyBorder="1" applyAlignment="1" applyProtection="1">
      <alignment horizontal="center" vertical="center"/>
    </xf>
    <xf numFmtId="44" fontId="24" fillId="0" borderId="4" xfId="0" applyNumberFormat="1" applyFont="1" applyFill="1" applyBorder="1" applyAlignment="1" applyProtection="1">
      <alignment horizontal="center" vertical="center"/>
    </xf>
    <xf numFmtId="44" fontId="0" fillId="0" borderId="86" xfId="0" applyNumberFormat="1" applyFont="1" applyFill="1" applyBorder="1" applyAlignment="1" applyProtection="1">
      <alignment horizontal="center" vertical="center"/>
    </xf>
    <xf numFmtId="44" fontId="22" fillId="0" borderId="13" xfId="0" applyNumberFormat="1" applyFont="1" applyFill="1" applyBorder="1" applyAlignment="1" applyProtection="1">
      <alignment horizontal="center" vertical="center"/>
    </xf>
    <xf numFmtId="44" fontId="22" fillId="0" borderId="4" xfId="0" applyNumberFormat="1" applyFont="1" applyFill="1" applyBorder="1" applyAlignment="1" applyProtection="1">
      <alignment horizontal="center" vertical="center"/>
    </xf>
    <xf numFmtId="44" fontId="36" fillId="0" borderId="26" xfId="2" applyNumberFormat="1" applyFont="1" applyFill="1" applyBorder="1" applyAlignment="1" applyProtection="1">
      <alignment horizontal="center" vertical="center" wrapText="1"/>
    </xf>
    <xf numFmtId="44" fontId="24" fillId="13" borderId="47" xfId="2" applyNumberFormat="1" applyFont="1" applyFill="1" applyBorder="1" applyAlignment="1" applyProtection="1">
      <alignment horizontal="center" vertical="center"/>
    </xf>
    <xf numFmtId="44" fontId="24" fillId="13" borderId="37" xfId="2" applyNumberFormat="1" applyFont="1" applyFill="1" applyBorder="1" applyAlignment="1" applyProtection="1">
      <alignment horizontal="center" vertical="center"/>
    </xf>
    <xf numFmtId="44" fontId="0" fillId="0" borderId="35" xfId="0" applyNumberFormat="1" applyFont="1" applyFill="1" applyBorder="1" applyAlignment="1" applyProtection="1">
      <alignment horizontal="center" vertical="center"/>
    </xf>
    <xf numFmtId="44" fontId="0" fillId="16" borderId="91" xfId="0" applyNumberFormat="1" applyFont="1" applyFill="1" applyBorder="1" applyAlignment="1" applyProtection="1">
      <alignment horizontal="center" vertical="center"/>
    </xf>
    <xf numFmtId="44" fontId="0" fillId="0" borderId="26" xfId="0" applyNumberFormat="1" applyFont="1" applyFill="1" applyBorder="1" applyAlignment="1" applyProtection="1">
      <alignment horizontal="center" vertical="center"/>
    </xf>
    <xf numFmtId="44" fontId="0" fillId="0" borderId="14" xfId="0" applyNumberFormat="1" applyFont="1" applyFill="1" applyBorder="1" applyAlignment="1" applyProtection="1">
      <alignment horizontal="center" vertical="center"/>
    </xf>
    <xf numFmtId="44" fontId="24" fillId="0" borderId="14" xfId="0" applyNumberFormat="1" applyFont="1" applyFill="1" applyBorder="1" applyAlignment="1" applyProtection="1">
      <alignment horizontal="center" vertical="center"/>
    </xf>
    <xf numFmtId="44" fontId="0" fillId="0" borderId="91" xfId="0" applyNumberFormat="1" applyFont="1" applyFill="1" applyBorder="1" applyAlignment="1" applyProtection="1">
      <alignment horizontal="center" vertical="center"/>
    </xf>
    <xf numFmtId="44" fontId="24" fillId="13" borderId="32" xfId="2" applyNumberFormat="1" applyFont="1" applyFill="1" applyBorder="1" applyAlignment="1" applyProtection="1">
      <alignment horizontal="center" vertical="center"/>
    </xf>
    <xf numFmtId="44" fontId="0" fillId="16" borderId="86" xfId="0" applyNumberFormat="1" applyFont="1" applyFill="1" applyBorder="1" applyAlignment="1" applyProtection="1">
      <alignment horizontal="center" vertical="center"/>
    </xf>
    <xf numFmtId="0" fontId="32" fillId="9" borderId="37" xfId="0" applyFont="1" applyFill="1" applyBorder="1" applyAlignment="1" applyProtection="1">
      <alignment horizontal="right" vertical="center"/>
    </xf>
    <xf numFmtId="0" fontId="47" fillId="18" borderId="18" xfId="0" applyFont="1" applyFill="1" applyBorder="1" applyAlignment="1" applyProtection="1">
      <alignment horizontal="center" vertical="center"/>
    </xf>
    <xf numFmtId="49" fontId="2" fillId="13" borderId="43" xfId="4" applyNumberFormat="1" applyFont="1" applyFill="1" applyBorder="1" applyAlignment="1" applyProtection="1">
      <alignment vertical="center" wrapText="1"/>
    </xf>
    <xf numFmtId="49" fontId="2" fillId="13" borderId="59" xfId="4" applyNumberFormat="1" applyFont="1" applyFill="1" applyBorder="1" applyAlignment="1" applyProtection="1">
      <alignment vertical="center" wrapText="1"/>
    </xf>
    <xf numFmtId="0" fontId="32" fillId="13" borderId="62" xfId="0" applyFont="1" applyFill="1" applyBorder="1" applyAlignment="1" applyProtection="1">
      <alignment horizontal="left" vertical="center"/>
    </xf>
    <xf numFmtId="0" fontId="32" fillId="9" borderId="62" xfId="0" applyFont="1" applyFill="1" applyBorder="1" applyAlignment="1" applyProtection="1">
      <alignment horizontal="center" vertical="center" wrapText="1"/>
    </xf>
    <xf numFmtId="0" fontId="0" fillId="0" borderId="20" xfId="0" applyFont="1" applyBorder="1" applyAlignment="1" applyProtection="1">
      <alignment horizontal="center" vertical="center"/>
    </xf>
    <xf numFmtId="0" fontId="0" fillId="0" borderId="0" xfId="0" applyFont="1" applyAlignment="1" applyProtection="1">
      <alignment horizontal="center" vertical="center"/>
    </xf>
    <xf numFmtId="14" fontId="29" fillId="0" borderId="7" xfId="0" applyNumberFormat="1" applyFont="1" applyBorder="1" applyAlignment="1">
      <alignment horizontal="center"/>
    </xf>
    <xf numFmtId="0" fontId="29" fillId="0" borderId="21" xfId="0" applyNumberFormat="1" applyFont="1" applyBorder="1" applyAlignment="1">
      <alignment horizontal="center"/>
    </xf>
    <xf numFmtId="0" fontId="29" fillId="14" borderId="15" xfId="0" applyFont="1" applyFill="1" applyBorder="1"/>
    <xf numFmtId="14" fontId="29" fillId="0" borderId="21" xfId="0" applyNumberFormat="1" applyFont="1" applyBorder="1" applyAlignment="1">
      <alignment horizontal="center"/>
    </xf>
    <xf numFmtId="44" fontId="29" fillId="0" borderId="21" xfId="0" applyNumberFormat="1" applyFont="1" applyBorder="1" applyAlignment="1">
      <alignment horizontal="left"/>
    </xf>
    <xf numFmtId="0" fontId="32" fillId="14" borderId="0" xfId="0" applyFont="1" applyFill="1" applyAlignment="1" applyProtection="1">
      <alignment horizontal="left" vertical="center"/>
    </xf>
    <xf numFmtId="0" fontId="0" fillId="0" borderId="0" xfId="0" applyFont="1" applyAlignment="1" applyProtection="1">
      <alignment horizontal="right" vertical="center"/>
    </xf>
    <xf numFmtId="0" fontId="0" fillId="0" borderId="0" xfId="0" applyFont="1" applyAlignment="1" applyProtection="1">
      <alignment horizontal="center" vertical="center"/>
    </xf>
    <xf numFmtId="0" fontId="50" fillId="0" borderId="0" xfId="0" applyFont="1" applyFill="1" applyAlignment="1" applyProtection="1">
      <alignment vertical="center" wrapText="1"/>
    </xf>
    <xf numFmtId="0" fontId="26" fillId="0" borderId="0" xfId="0" applyFont="1" applyAlignment="1">
      <alignment wrapText="1"/>
    </xf>
    <xf numFmtId="0" fontId="26" fillId="0" borderId="0" xfId="0" applyFont="1" applyFill="1" applyAlignment="1" applyProtection="1">
      <alignment vertical="center" wrapText="1"/>
    </xf>
    <xf numFmtId="0" fontId="27" fillId="0" borderId="0" xfId="0" applyFont="1" applyFill="1" applyAlignment="1" applyProtection="1">
      <alignment vertical="center" wrapText="1"/>
    </xf>
    <xf numFmtId="0" fontId="26" fillId="0" borderId="0" xfId="0" applyFont="1" applyAlignment="1" applyProtection="1">
      <alignment horizontal="center" vertical="center" wrapText="1"/>
    </xf>
    <xf numFmtId="0" fontId="26" fillId="0" borderId="0" xfId="0" applyFont="1" applyFill="1" applyBorder="1" applyAlignment="1" applyProtection="1">
      <alignment vertical="top" wrapText="1"/>
    </xf>
    <xf numFmtId="0" fontId="26" fillId="0" borderId="0" xfId="0" applyFont="1" applyBorder="1" applyAlignment="1" applyProtection="1">
      <alignment vertical="top" wrapText="1"/>
    </xf>
    <xf numFmtId="0" fontId="32" fillId="14" borderId="71" xfId="0" applyFont="1" applyFill="1" applyBorder="1" applyAlignment="1">
      <alignment horizontal="center"/>
    </xf>
    <xf numFmtId="0" fontId="35" fillId="14" borderId="93" xfId="0" applyFont="1" applyFill="1" applyBorder="1" applyAlignment="1">
      <alignment horizontal="center"/>
    </xf>
    <xf numFmtId="0" fontId="32" fillId="14" borderId="56" xfId="0" applyFont="1" applyFill="1" applyBorder="1" applyAlignment="1">
      <alignment horizontal="center" wrapText="1"/>
    </xf>
    <xf numFmtId="0" fontId="32" fillId="14" borderId="9" xfId="0" applyFont="1" applyFill="1" applyBorder="1" applyAlignment="1">
      <alignment horizontal="center" wrapText="1"/>
    </xf>
    <xf numFmtId="0" fontId="32" fillId="14" borderId="94" xfId="0" applyFont="1" applyFill="1" applyBorder="1" applyAlignment="1">
      <alignment horizontal="center" wrapText="1"/>
    </xf>
    <xf numFmtId="0" fontId="32" fillId="14" borderId="93" xfId="0" applyFont="1" applyFill="1" applyBorder="1" applyAlignment="1">
      <alignment horizontal="center" wrapText="1"/>
    </xf>
    <xf numFmtId="0" fontId="32" fillId="14" borderId="85" xfId="0" applyFont="1" applyFill="1" applyBorder="1" applyAlignment="1">
      <alignment horizontal="center" wrapText="1"/>
    </xf>
    <xf numFmtId="167" fontId="29" fillId="0" borderId="90" xfId="0" applyNumberFormat="1" applyFont="1" applyBorder="1" applyAlignment="1">
      <alignment horizontal="center"/>
    </xf>
    <xf numFmtId="0" fontId="29" fillId="14" borderId="0" xfId="0" applyFont="1" applyFill="1" applyBorder="1"/>
    <xf numFmtId="9" fontId="37" fillId="12" borderId="35" xfId="6" applyFont="1" applyFill="1" applyBorder="1"/>
    <xf numFmtId="0" fontId="35" fillId="14" borderId="58" xfId="0" applyFont="1" applyFill="1" applyBorder="1"/>
    <xf numFmtId="0" fontId="35" fillId="14" borderId="17" xfId="0" applyFont="1" applyFill="1" applyBorder="1"/>
    <xf numFmtId="165" fontId="32" fillId="14" borderId="17" xfId="0" applyNumberFormat="1" applyFont="1" applyFill="1" applyBorder="1"/>
    <xf numFmtId="165" fontId="35" fillId="14" borderId="17" xfId="0" applyNumberFormat="1" applyFont="1" applyFill="1" applyBorder="1"/>
    <xf numFmtId="165" fontId="32" fillId="14" borderId="10" xfId="0" applyNumberFormat="1" applyFont="1" applyFill="1" applyBorder="1"/>
    <xf numFmtId="0" fontId="25" fillId="14" borderId="30" xfId="0" applyFont="1" applyFill="1" applyBorder="1" applyAlignment="1" applyProtection="1">
      <alignment horizontal="right" vertical="center"/>
    </xf>
    <xf numFmtId="0" fontId="32" fillId="0" borderId="0" xfId="0" applyFont="1" applyFill="1" applyAlignment="1" applyProtection="1">
      <alignment vertical="center"/>
    </xf>
    <xf numFmtId="165" fontId="22" fillId="0" borderId="0" xfId="2" applyNumberFormat="1" applyFont="1" applyAlignment="1" applyProtection="1">
      <alignment horizontal="right" vertical="center"/>
    </xf>
    <xf numFmtId="165" fontId="0" fillId="0" borderId="0" xfId="0" applyNumberFormat="1" applyFont="1" applyFill="1" applyAlignment="1" applyProtection="1">
      <alignment horizontal="right" vertical="center"/>
    </xf>
    <xf numFmtId="0" fontId="32" fillId="0" borderId="0" xfId="0" applyFont="1" applyFill="1" applyAlignment="1" applyProtection="1">
      <alignment vertical="center" wrapText="1"/>
    </xf>
    <xf numFmtId="0" fontId="0" fillId="0" borderId="11" xfId="0" applyFill="1" applyBorder="1" applyAlignment="1"/>
    <xf numFmtId="164" fontId="0" fillId="19" borderId="19" xfId="0" applyNumberFormat="1" applyFont="1" applyFill="1" applyBorder="1" applyAlignment="1" applyProtection="1">
      <alignment vertical="center"/>
      <protection locked="0"/>
    </xf>
    <xf numFmtId="0" fontId="32" fillId="14" borderId="0" xfId="0" applyFont="1" applyFill="1" applyAlignment="1" applyProtection="1">
      <alignment vertical="center" wrapText="1"/>
    </xf>
    <xf numFmtId="0" fontId="0" fillId="16" borderId="39" xfId="0" applyFont="1" applyFill="1" applyBorder="1" applyAlignment="1">
      <alignment horizontal="center" vertical="center"/>
    </xf>
    <xf numFmtId="0" fontId="0" fillId="16" borderId="49" xfId="0" applyFont="1" applyFill="1" applyBorder="1" applyAlignment="1">
      <alignment vertical="center"/>
    </xf>
    <xf numFmtId="0" fontId="0" fillId="15" borderId="39" xfId="0" applyFont="1" applyFill="1" applyBorder="1" applyAlignment="1">
      <alignment horizontal="center" vertical="center"/>
    </xf>
    <xf numFmtId="0" fontId="0" fillId="17" borderId="52" xfId="0" applyFont="1" applyFill="1" applyBorder="1" applyAlignment="1">
      <alignment horizontal="center" vertical="center"/>
    </xf>
    <xf numFmtId="0" fontId="0" fillId="16" borderId="95" xfId="0" applyFont="1" applyFill="1" applyBorder="1" applyAlignment="1">
      <alignment vertical="center"/>
    </xf>
    <xf numFmtId="0" fontId="0" fillId="16" borderId="96" xfId="0" applyFont="1" applyFill="1" applyBorder="1" applyAlignment="1">
      <alignment horizontal="center" vertical="center"/>
    </xf>
    <xf numFmtId="0" fontId="0" fillId="15" borderId="52" xfId="0" applyFont="1" applyFill="1" applyBorder="1" applyAlignment="1">
      <alignment horizontal="center" vertical="center"/>
    </xf>
    <xf numFmtId="0" fontId="0" fillId="15" borderId="95" xfId="0" applyFont="1" applyFill="1" applyBorder="1" applyAlignment="1">
      <alignment vertical="center"/>
    </xf>
    <xf numFmtId="0" fontId="0" fillId="15" borderId="97" xfId="0" applyFont="1" applyFill="1" applyBorder="1" applyAlignment="1">
      <alignment vertical="center"/>
    </xf>
    <xf numFmtId="0" fontId="0" fillId="15" borderId="49" xfId="0" applyFont="1" applyFill="1" applyBorder="1" applyAlignment="1">
      <alignment vertical="center"/>
    </xf>
    <xf numFmtId="0" fontId="0" fillId="17" borderId="97" xfId="0" applyFont="1" applyFill="1" applyBorder="1" applyAlignment="1">
      <alignment vertical="center"/>
    </xf>
    <xf numFmtId="0" fontId="0" fillId="16" borderId="98" xfId="0" applyFont="1" applyFill="1" applyBorder="1" applyAlignment="1">
      <alignment horizontal="center" vertical="center"/>
    </xf>
    <xf numFmtId="0" fontId="0" fillId="16" borderId="99" xfId="0" applyFont="1" applyFill="1" applyBorder="1" applyAlignment="1">
      <alignment vertical="center"/>
    </xf>
    <xf numFmtId="0" fontId="0" fillId="17" borderId="100" xfId="0" applyFont="1" applyFill="1" applyBorder="1" applyAlignment="1">
      <alignment horizontal="center" vertical="center"/>
    </xf>
    <xf numFmtId="0" fontId="0" fillId="17" borderId="101" xfId="0" applyFont="1" applyFill="1" applyBorder="1" applyAlignment="1">
      <alignment vertical="center"/>
    </xf>
    <xf numFmtId="0" fontId="0" fillId="15" borderId="95" xfId="0" applyFill="1" applyBorder="1" applyAlignment="1">
      <alignment vertical="center"/>
    </xf>
    <xf numFmtId="0" fontId="0" fillId="16" borderId="95" xfId="0" applyFill="1" applyBorder="1" applyAlignment="1">
      <alignment vertical="center"/>
    </xf>
    <xf numFmtId="0" fontId="6" fillId="4" borderId="0" xfId="5" applyFont="1" applyFill="1" applyBorder="1" applyAlignment="1" applyProtection="1">
      <protection locked="0"/>
    </xf>
    <xf numFmtId="0" fontId="6" fillId="0" borderId="0" xfId="5" applyFont="1" applyFill="1" applyBorder="1" applyAlignment="1" applyProtection="1">
      <protection locked="0"/>
    </xf>
    <xf numFmtId="0" fontId="19" fillId="9" borderId="4" xfId="5" applyFont="1" applyFill="1" applyBorder="1" applyAlignment="1" applyProtection="1">
      <alignment horizontal="center" vertical="center"/>
    </xf>
    <xf numFmtId="0" fontId="16" fillId="9" borderId="4" xfId="5" applyFont="1" applyFill="1" applyBorder="1" applyAlignment="1" applyProtection="1">
      <alignment horizontal="center" vertical="center" wrapText="1"/>
    </xf>
    <xf numFmtId="0" fontId="16" fillId="9" borderId="4" xfId="5" applyFont="1" applyFill="1" applyBorder="1" applyAlignment="1" applyProtection="1">
      <alignment horizontal="center" wrapText="1"/>
    </xf>
    <xf numFmtId="0" fontId="16" fillId="0" borderId="4" xfId="5" applyFont="1" applyFill="1" applyBorder="1" applyAlignment="1" applyProtection="1">
      <alignment horizontal="center" vertical="center" wrapText="1"/>
    </xf>
    <xf numFmtId="0" fontId="16" fillId="0" borderId="4" xfId="5" applyFont="1" applyFill="1" applyBorder="1" applyAlignment="1" applyProtection="1">
      <alignment vertical="top"/>
    </xf>
    <xf numFmtId="0" fontId="16" fillId="9" borderId="4" xfId="5" applyFont="1" applyFill="1" applyBorder="1" applyAlignment="1" applyProtection="1">
      <alignment vertical="top" wrapText="1"/>
    </xf>
    <xf numFmtId="0" fontId="18" fillId="0" borderId="4" xfId="5" applyFont="1" applyFill="1" applyBorder="1" applyAlignment="1" applyProtection="1"/>
    <xf numFmtId="0" fontId="16" fillId="4" borderId="0" xfId="5" applyFont="1" applyFill="1" applyBorder="1" applyAlignment="1" applyProtection="1">
      <alignment vertical="top"/>
    </xf>
    <xf numFmtId="0" fontId="16" fillId="9" borderId="4" xfId="5" applyFont="1" applyFill="1" applyBorder="1" applyAlignment="1" applyProtection="1">
      <alignment horizontal="center" vertical="center"/>
    </xf>
    <xf numFmtId="0" fontId="18" fillId="9" borderId="4" xfId="5" applyFont="1" applyFill="1" applyBorder="1" applyAlignment="1" applyProtection="1">
      <alignment vertical="center"/>
    </xf>
    <xf numFmtId="0" fontId="16" fillId="0" borderId="4" xfId="5" applyFont="1" applyFill="1" applyBorder="1" applyAlignment="1" applyProtection="1">
      <alignment vertical="top" wrapText="1"/>
    </xf>
    <xf numFmtId="0" fontId="16" fillId="4" borderId="4" xfId="5" applyFont="1" applyFill="1" applyBorder="1" applyAlignment="1" applyProtection="1"/>
    <xf numFmtId="0" fontId="17" fillId="4" borderId="4" xfId="5" applyFont="1" applyFill="1" applyBorder="1" applyAlignment="1" applyProtection="1"/>
    <xf numFmtId="0" fontId="16" fillId="9" borderId="4" xfId="5" applyFont="1" applyFill="1" applyBorder="1" applyAlignment="1" applyProtection="1">
      <alignment wrapText="1"/>
    </xf>
    <xf numFmtId="43" fontId="8" fillId="2" borderId="56" xfId="5" applyNumberFormat="1" applyFont="1" applyFill="1" applyBorder="1" applyProtection="1"/>
    <xf numFmtId="43" fontId="8" fillId="2" borderId="17" xfId="5" applyNumberFormat="1" applyFont="1" applyFill="1" applyBorder="1" applyProtection="1"/>
    <xf numFmtId="0" fontId="20" fillId="0" borderId="12" xfId="5" applyFont="1" applyBorder="1" applyAlignment="1" applyProtection="1">
      <alignment horizontal="right"/>
    </xf>
    <xf numFmtId="43" fontId="4" fillId="0" borderId="53" xfId="2" applyNumberFormat="1" applyFont="1" applyFill="1" applyBorder="1" applyAlignment="1" applyProtection="1">
      <alignment horizontal="center"/>
    </xf>
    <xf numFmtId="43" fontId="4" fillId="0" borderId="29" xfId="2" applyNumberFormat="1" applyFont="1" applyFill="1" applyBorder="1" applyAlignment="1" applyProtection="1">
      <alignment horizontal="center"/>
    </xf>
    <xf numFmtId="43" fontId="4" fillId="0" borderId="61" xfId="2" applyNumberFormat="1" applyFont="1" applyFill="1" applyBorder="1" applyAlignment="1" applyProtection="1">
      <alignment horizontal="center"/>
    </xf>
    <xf numFmtId="43" fontId="4" fillId="0" borderId="22" xfId="2" applyNumberFormat="1" applyFont="1" applyFill="1" applyBorder="1" applyAlignment="1" applyProtection="1">
      <alignment horizontal="center"/>
    </xf>
    <xf numFmtId="43" fontId="4" fillId="0" borderId="4" xfId="2" applyNumberFormat="1" applyFont="1" applyFill="1" applyBorder="1" applyAlignment="1" applyProtection="1">
      <alignment horizontal="center"/>
    </xf>
    <xf numFmtId="43" fontId="4" fillId="0" borderId="35" xfId="2" applyNumberFormat="1" applyFont="1" applyFill="1" applyBorder="1" applyAlignment="1" applyProtection="1">
      <alignment horizontal="center"/>
    </xf>
    <xf numFmtId="43" fontId="4" fillId="0" borderId="81" xfId="2" applyNumberFormat="1" applyFont="1" applyFill="1" applyBorder="1" applyAlignment="1" applyProtection="1">
      <alignment horizontal="center"/>
    </xf>
    <xf numFmtId="43" fontId="4" fillId="0" borderId="44" xfId="2" applyNumberFormat="1" applyFont="1" applyFill="1" applyBorder="1" applyAlignment="1" applyProtection="1">
      <alignment horizontal="center"/>
    </xf>
    <xf numFmtId="43" fontId="4" fillId="0" borderId="36" xfId="2" applyNumberFormat="1" applyFont="1" applyFill="1" applyBorder="1" applyAlignment="1" applyProtection="1">
      <alignment horizontal="center"/>
    </xf>
    <xf numFmtId="43" fontId="4" fillId="0" borderId="47" xfId="2" applyNumberFormat="1" applyFont="1" applyFill="1" applyBorder="1" applyAlignment="1" applyProtection="1">
      <alignment horizontal="center"/>
    </xf>
    <xf numFmtId="43" fontId="4" fillId="0" borderId="37" xfId="2" applyNumberFormat="1" applyFont="1" applyFill="1" applyBorder="1" applyAlignment="1" applyProtection="1">
      <alignment horizontal="center"/>
    </xf>
    <xf numFmtId="43" fontId="4" fillId="0" borderId="32" xfId="2" applyNumberFormat="1" applyFont="1" applyFill="1" applyBorder="1" applyAlignment="1" applyProtection="1">
      <alignment horizontal="center"/>
    </xf>
    <xf numFmtId="49" fontId="5" fillId="0" borderId="28" xfId="5" applyNumberFormat="1" applyFont="1" applyBorder="1" applyAlignment="1" applyProtection="1">
      <alignment horizontal="left"/>
    </xf>
    <xf numFmtId="49" fontId="14" fillId="13" borderId="89" xfId="5" applyNumberFormat="1" applyFont="1" applyFill="1" applyBorder="1" applyAlignment="1" applyProtection="1">
      <alignment horizontal="left"/>
    </xf>
    <xf numFmtId="0" fontId="14" fillId="13" borderId="81" xfId="5" applyFont="1" applyFill="1" applyBorder="1" applyAlignment="1" applyProtection="1">
      <alignment horizontal="left"/>
    </xf>
    <xf numFmtId="0" fontId="25" fillId="0" borderId="56" xfId="0" applyFont="1" applyBorder="1" applyAlignment="1" applyProtection="1">
      <alignment vertical="top"/>
    </xf>
    <xf numFmtId="168" fontId="0" fillId="15" borderId="35" xfId="0" applyNumberFormat="1" applyFill="1" applyBorder="1" applyAlignment="1">
      <alignment horizontal="center"/>
    </xf>
    <xf numFmtId="0" fontId="26" fillId="0" borderId="0" xfId="0" applyFont="1" applyAlignment="1" applyProtection="1">
      <alignment horizontal="center" vertical="center" wrapText="1"/>
    </xf>
    <xf numFmtId="0" fontId="26" fillId="0" borderId="0" xfId="0" applyFont="1" applyFill="1" applyBorder="1" applyAlignment="1">
      <alignment wrapText="1"/>
    </xf>
    <xf numFmtId="0" fontId="32" fillId="22" borderId="71" xfId="0" applyFont="1" applyFill="1" applyBorder="1" applyAlignment="1">
      <alignment horizontal="center"/>
    </xf>
    <xf numFmtId="0" fontId="35" fillId="22" borderId="93" xfId="0" applyFont="1" applyFill="1" applyBorder="1" applyAlignment="1">
      <alignment horizontal="center"/>
    </xf>
    <xf numFmtId="0" fontId="32" fillId="22" borderId="56" xfId="0" applyFont="1" applyFill="1" applyBorder="1" applyAlignment="1">
      <alignment horizontal="center" wrapText="1"/>
    </xf>
    <xf numFmtId="0" fontId="32" fillId="22" borderId="9" xfId="0" applyFont="1" applyFill="1" applyBorder="1" applyAlignment="1">
      <alignment horizontal="center" wrapText="1"/>
    </xf>
    <xf numFmtId="0" fontId="32" fillId="22" borderId="94" xfId="0" applyFont="1" applyFill="1" applyBorder="1" applyAlignment="1">
      <alignment horizontal="center" wrapText="1"/>
    </xf>
    <xf numFmtId="0" fontId="32" fillId="22" borderId="93" xfId="0" applyFont="1" applyFill="1" applyBorder="1" applyAlignment="1">
      <alignment horizontal="center" wrapText="1"/>
    </xf>
    <xf numFmtId="0" fontId="32" fillId="0" borderId="0" xfId="0" applyFont="1" applyFill="1" applyBorder="1" applyAlignment="1">
      <alignment horizontal="center" wrapText="1"/>
    </xf>
    <xf numFmtId="0" fontId="35" fillId="0" borderId="0" xfId="0" applyFont="1" applyFill="1" applyBorder="1" applyAlignment="1">
      <alignment horizontal="center"/>
    </xf>
    <xf numFmtId="0" fontId="29" fillId="22" borderId="0" xfId="0" applyFont="1" applyFill="1" applyBorder="1"/>
    <xf numFmtId="0" fontId="29" fillId="22" borderId="15" xfId="0" applyFont="1" applyFill="1" applyBorder="1"/>
    <xf numFmtId="9" fontId="37" fillId="0" borderId="0" xfId="6" applyFont="1" applyFill="1" applyBorder="1"/>
    <xf numFmtId="0" fontId="29" fillId="0" borderId="0" xfId="0" applyFont="1" applyFill="1" applyBorder="1"/>
    <xf numFmtId="165" fontId="29" fillId="0" borderId="0" xfId="0" applyNumberFormat="1" applyFont="1" applyFill="1" applyBorder="1"/>
    <xf numFmtId="44" fontId="29" fillId="0" borderId="0" xfId="0" applyNumberFormat="1" applyFont="1" applyFill="1" applyBorder="1" applyAlignment="1">
      <alignment horizontal="left"/>
    </xf>
    <xf numFmtId="0" fontId="29" fillId="22" borderId="21" xfId="0" applyFont="1" applyFill="1" applyBorder="1"/>
    <xf numFmtId="0" fontId="35" fillId="22" borderId="58" xfId="0" applyFont="1" applyFill="1" applyBorder="1"/>
    <xf numFmtId="0" fontId="35" fillId="22" borderId="17" xfId="0" applyFont="1" applyFill="1" applyBorder="1"/>
    <xf numFmtId="165" fontId="32" fillId="22" borderId="17" xfId="0" applyNumberFormat="1" applyFont="1" applyFill="1" applyBorder="1"/>
    <xf numFmtId="0" fontId="35" fillId="0" borderId="0" xfId="0" applyFont="1" applyFill="1" applyBorder="1"/>
    <xf numFmtId="165" fontId="32" fillId="0" borderId="0" xfId="0" applyNumberFormat="1" applyFont="1" applyFill="1" applyBorder="1"/>
    <xf numFmtId="0" fontId="32" fillId="22" borderId="0" xfId="0" applyFont="1" applyFill="1" applyBorder="1" applyAlignment="1">
      <alignment horizontal="center" wrapText="1"/>
    </xf>
    <xf numFmtId="0" fontId="32" fillId="22" borderId="43" xfId="0" applyFont="1" applyFill="1" applyBorder="1" applyAlignment="1">
      <alignment horizontal="center"/>
    </xf>
    <xf numFmtId="0" fontId="35" fillId="22" borderId="0" xfId="0" applyFont="1" applyFill="1" applyBorder="1" applyAlignment="1">
      <alignment horizontal="center"/>
    </xf>
    <xf numFmtId="0" fontId="35" fillId="22" borderId="15" xfId="0" applyFont="1" applyFill="1" applyBorder="1" applyAlignment="1">
      <alignment horizontal="center"/>
    </xf>
    <xf numFmtId="0" fontId="32" fillId="22" borderId="7" xfId="0" applyFont="1" applyFill="1" applyBorder="1" applyAlignment="1">
      <alignment horizontal="center" wrapText="1"/>
    </xf>
    <xf numFmtId="169" fontId="29" fillId="0" borderId="21" xfId="0" applyNumberFormat="1" applyFont="1" applyBorder="1" applyAlignment="1">
      <alignment horizontal="center"/>
    </xf>
    <xf numFmtId="169" fontId="29" fillId="0" borderId="0" xfId="0" applyNumberFormat="1" applyFont="1" applyBorder="1" applyAlignment="1">
      <alignment horizontal="center"/>
    </xf>
    <xf numFmtId="169" fontId="32" fillId="22" borderId="17" xfId="0" applyNumberFormat="1" applyFont="1" applyFill="1" applyBorder="1" applyAlignment="1">
      <alignment horizontal="center"/>
    </xf>
    <xf numFmtId="169" fontId="32" fillId="22" borderId="0" xfId="0" applyNumberFormat="1" applyFont="1" applyFill="1" applyBorder="1" applyAlignment="1">
      <alignment horizontal="center"/>
    </xf>
    <xf numFmtId="2" fontId="32" fillId="22" borderId="0" xfId="0" applyNumberFormat="1" applyFont="1" applyFill="1" applyBorder="1" applyAlignment="1">
      <alignment horizontal="center" wrapText="1"/>
    </xf>
    <xf numFmtId="0" fontId="35" fillId="22" borderId="0" xfId="0" applyFont="1" applyFill="1" applyBorder="1"/>
    <xf numFmtId="165" fontId="32" fillId="22" borderId="0" xfId="0" applyNumberFormat="1" applyFont="1" applyFill="1" applyBorder="1"/>
    <xf numFmtId="169" fontId="37" fillId="0" borderId="0" xfId="6" applyNumberFormat="1" applyFont="1" applyFill="1" applyBorder="1"/>
    <xf numFmtId="169" fontId="37" fillId="0" borderId="0" xfId="6" applyNumberFormat="1" applyFont="1" applyFill="1" applyBorder="1" applyAlignment="1">
      <alignment horizontal="center"/>
    </xf>
    <xf numFmtId="2" fontId="32" fillId="0" borderId="0" xfId="0" applyNumberFormat="1" applyFont="1" applyFill="1" applyBorder="1" applyAlignment="1">
      <alignment horizontal="center" wrapText="1"/>
    </xf>
    <xf numFmtId="0" fontId="0" fillId="0" borderId="0" xfId="0" applyFont="1" applyAlignment="1" applyProtection="1">
      <alignment horizontal="center" vertical="center"/>
    </xf>
    <xf numFmtId="44" fontId="46" fillId="11" borderId="13" xfId="2" applyNumberFormat="1" applyFont="1" applyFill="1" applyBorder="1" applyAlignment="1" applyProtection="1">
      <alignment horizontal="center" vertical="center"/>
      <protection locked="0"/>
    </xf>
    <xf numFmtId="44" fontId="46" fillId="11" borderId="4" xfId="2" applyNumberFormat="1" applyFont="1" applyFill="1" applyBorder="1" applyAlignment="1" applyProtection="1">
      <alignment horizontal="center" vertical="center"/>
      <protection locked="0"/>
    </xf>
    <xf numFmtId="44" fontId="46" fillId="11" borderId="14" xfId="2" applyNumberFormat="1" applyFont="1" applyFill="1" applyBorder="1" applyAlignment="1" applyProtection="1">
      <alignment horizontal="center" vertical="center"/>
      <protection locked="0"/>
    </xf>
    <xf numFmtId="44" fontId="46" fillId="11" borderId="6" xfId="0" applyNumberFormat="1" applyFont="1" applyFill="1" applyBorder="1" applyAlignment="1" applyProtection="1">
      <alignment horizontal="center" vertical="center"/>
      <protection locked="0"/>
    </xf>
    <xf numFmtId="44" fontId="46" fillId="11" borderId="4" xfId="0" applyNumberFormat="1" applyFont="1" applyFill="1" applyBorder="1" applyAlignment="1" applyProtection="1">
      <alignment horizontal="center" vertical="center"/>
      <protection locked="0"/>
    </xf>
    <xf numFmtId="44" fontId="46" fillId="11" borderId="14" xfId="0" applyNumberFormat="1" applyFont="1" applyFill="1" applyBorder="1" applyAlignment="1" applyProtection="1">
      <alignment horizontal="center" vertical="center"/>
      <protection locked="0"/>
    </xf>
    <xf numFmtId="40" fontId="5" fillId="11" borderId="53" xfId="5" applyNumberFormat="1" applyFont="1" applyFill="1" applyBorder="1" applyAlignment="1" applyProtection="1">
      <alignment horizontal="center"/>
      <protection locked="0"/>
    </xf>
    <xf numFmtId="40" fontId="5" fillId="11" borderId="29" xfId="5" applyNumberFormat="1" applyFont="1" applyFill="1" applyBorder="1" applyAlignment="1" applyProtection="1">
      <alignment horizontal="center"/>
      <protection locked="0"/>
    </xf>
    <xf numFmtId="40" fontId="5" fillId="11" borderId="61" xfId="5" applyNumberFormat="1" applyFont="1" applyFill="1" applyBorder="1" applyAlignment="1" applyProtection="1">
      <alignment horizontal="center"/>
      <protection locked="0"/>
    </xf>
    <xf numFmtId="40" fontId="5" fillId="11" borderId="22" xfId="5" applyNumberFormat="1" applyFont="1" applyFill="1" applyBorder="1" applyAlignment="1" applyProtection="1">
      <alignment horizontal="center"/>
      <protection locked="0"/>
    </xf>
    <xf numFmtId="40" fontId="5" fillId="11" borderId="4" xfId="5" applyNumberFormat="1" applyFont="1" applyFill="1" applyBorder="1" applyAlignment="1" applyProtection="1">
      <alignment horizontal="center"/>
      <protection locked="0"/>
    </xf>
    <xf numFmtId="40" fontId="5" fillId="11" borderId="35" xfId="5" applyNumberFormat="1" applyFont="1" applyFill="1" applyBorder="1" applyAlignment="1" applyProtection="1">
      <alignment horizontal="center"/>
      <protection locked="0"/>
    </xf>
    <xf numFmtId="40" fontId="5" fillId="11" borderId="81" xfId="5" applyNumberFormat="1" applyFont="1" applyFill="1" applyBorder="1" applyAlignment="1" applyProtection="1">
      <alignment horizontal="center"/>
      <protection locked="0"/>
    </xf>
    <xf numFmtId="40" fontId="5" fillId="11" borderId="44" xfId="5" applyNumberFormat="1" applyFont="1" applyFill="1" applyBorder="1" applyAlignment="1" applyProtection="1">
      <alignment horizontal="center"/>
      <protection locked="0"/>
    </xf>
    <xf numFmtId="40" fontId="5" fillId="11" borderId="36" xfId="5" applyNumberFormat="1" applyFont="1" applyFill="1" applyBorder="1" applyAlignment="1" applyProtection="1">
      <alignment horizontal="center"/>
      <protection locked="0"/>
    </xf>
    <xf numFmtId="43" fontId="5" fillId="11" borderId="47" xfId="2" applyNumberFormat="1" applyFont="1" applyFill="1" applyBorder="1" applyAlignment="1" applyProtection="1">
      <alignment horizontal="center"/>
    </xf>
    <xf numFmtId="43" fontId="5" fillId="11" borderId="37" xfId="2" applyNumberFormat="1" applyFont="1" applyFill="1" applyBorder="1" applyAlignment="1" applyProtection="1">
      <alignment horizontal="center"/>
    </xf>
    <xf numFmtId="43" fontId="5" fillId="11" borderId="32" xfId="2" applyNumberFormat="1" applyFont="1" applyFill="1" applyBorder="1" applyAlignment="1" applyProtection="1">
      <alignment horizontal="center"/>
    </xf>
    <xf numFmtId="0" fontId="10" fillId="11" borderId="17" xfId="5" applyFont="1" applyFill="1" applyBorder="1" applyAlignment="1" applyProtection="1">
      <alignment vertical="center"/>
      <protection locked="0"/>
    </xf>
    <xf numFmtId="0" fontId="10" fillId="11" borderId="0" xfId="5" applyFont="1" applyFill="1" applyBorder="1" applyAlignment="1" applyProtection="1">
      <alignment vertical="center"/>
    </xf>
    <xf numFmtId="0" fontId="6" fillId="11" borderId="17" xfId="5" applyFont="1" applyFill="1" applyBorder="1" applyAlignment="1" applyProtection="1">
      <protection locked="0"/>
    </xf>
    <xf numFmtId="0" fontId="11" fillId="0" borderId="4" xfId="5" applyFont="1" applyFill="1" applyBorder="1" applyAlignment="1" applyProtection="1">
      <alignment horizontal="right"/>
    </xf>
    <xf numFmtId="0" fontId="12" fillId="0" borderId="4" xfId="5" applyFont="1" applyFill="1" applyBorder="1" applyAlignment="1" applyProtection="1">
      <alignment horizontal="right" vertical="center"/>
    </xf>
    <xf numFmtId="0" fontId="12" fillId="0" borderId="4" xfId="5" applyNumberFormat="1" applyFont="1" applyFill="1" applyBorder="1" applyAlignment="1" applyProtection="1">
      <alignment horizontal="right"/>
    </xf>
    <xf numFmtId="0" fontId="12" fillId="0" borderId="4" xfId="5" applyFont="1" applyFill="1" applyBorder="1" applyAlignment="1" applyProtection="1">
      <alignment horizontal="right"/>
    </xf>
    <xf numFmtId="168" fontId="34" fillId="0" borderId="0" xfId="0" applyNumberFormat="1" applyFont="1" applyFill="1" applyAlignment="1" applyProtection="1">
      <alignment vertical="center"/>
    </xf>
    <xf numFmtId="14" fontId="0" fillId="0" borderId="20" xfId="0" applyNumberFormat="1" applyFont="1" applyBorder="1" applyAlignment="1" applyProtection="1">
      <alignment horizontal="center" vertical="center"/>
    </xf>
    <xf numFmtId="0" fontId="0" fillId="0" borderId="35" xfId="0" applyBorder="1" applyAlignment="1" applyProtection="1">
      <alignment horizontal="center" vertical="center"/>
    </xf>
    <xf numFmtId="49" fontId="2" fillId="0" borderId="59" xfId="4" applyNumberFormat="1" applyFont="1" applyFill="1" applyBorder="1" applyAlignment="1" applyProtection="1">
      <alignment vertical="center" wrapText="1"/>
    </xf>
    <xf numFmtId="49" fontId="2" fillId="0" borderId="43" xfId="4" applyNumberFormat="1" applyFont="1" applyFill="1" applyBorder="1" applyAlignment="1" applyProtection="1">
      <alignment vertical="center" wrapText="1"/>
    </xf>
    <xf numFmtId="0" fontId="24" fillId="0" borderId="62" xfId="0" applyFont="1" applyBorder="1" applyAlignment="1" applyProtection="1">
      <alignment horizontal="center" vertical="center"/>
    </xf>
    <xf numFmtId="0" fontId="24" fillId="0" borderId="19" xfId="0" applyFont="1" applyBorder="1" applyAlignment="1" applyProtection="1">
      <alignment horizontal="center" vertical="center"/>
    </xf>
    <xf numFmtId="0" fontId="24" fillId="0" borderId="18" xfId="0" applyFont="1" applyBorder="1" applyAlignment="1" applyProtection="1">
      <alignment horizontal="center" vertical="center"/>
    </xf>
    <xf numFmtId="0" fontId="24" fillId="0" borderId="62" xfId="0" applyFont="1" applyFill="1" applyBorder="1" applyAlignment="1" applyProtection="1">
      <alignment horizontal="right" vertical="center"/>
    </xf>
    <xf numFmtId="44" fontId="0" fillId="0" borderId="27" xfId="0" applyNumberFormat="1" applyFont="1" applyBorder="1" applyAlignment="1" applyProtection="1">
      <alignment vertical="center"/>
    </xf>
    <xf numFmtId="44" fontId="0" fillId="0" borderId="28" xfId="0" applyNumberFormat="1" applyFont="1" applyBorder="1" applyAlignment="1" applyProtection="1">
      <alignment vertical="center"/>
    </xf>
    <xf numFmtId="44" fontId="24" fillId="0" borderId="19" xfId="0" applyNumberFormat="1" applyFont="1" applyBorder="1" applyAlignment="1" applyProtection="1">
      <alignment vertical="center"/>
    </xf>
    <xf numFmtId="44" fontId="0" fillId="0" borderId="27" xfId="0" applyNumberFormat="1" applyFont="1" applyBorder="1" applyAlignment="1" applyProtection="1">
      <alignment horizontal="center" vertical="center"/>
    </xf>
    <xf numFmtId="44" fontId="0" fillId="0" borderId="28" xfId="0" applyNumberFormat="1" applyFont="1" applyBorder="1" applyAlignment="1" applyProtection="1">
      <alignment horizontal="center" vertical="center"/>
    </xf>
    <xf numFmtId="49" fontId="2" fillId="0" borderId="53" xfId="4" applyNumberFormat="1" applyFont="1" applyFill="1" applyBorder="1" applyAlignment="1" applyProtection="1">
      <alignment vertical="center" wrapText="1"/>
    </xf>
    <xf numFmtId="49" fontId="2" fillId="0" borderId="22" xfId="4" applyNumberFormat="1" applyFont="1" applyFill="1" applyBorder="1" applyAlignment="1" applyProtection="1">
      <alignment vertical="center" wrapText="1"/>
    </xf>
    <xf numFmtId="44" fontId="36" fillId="0" borderId="53" xfId="2" applyNumberFormat="1" applyFont="1" applyFill="1" applyBorder="1" applyAlignment="1" applyProtection="1">
      <alignment horizontal="center" vertical="center" wrapText="1"/>
    </xf>
    <xf numFmtId="44" fontId="22" fillId="0" borderId="29" xfId="0" applyNumberFormat="1" applyFont="1" applyFill="1" applyBorder="1" applyAlignment="1" applyProtection="1">
      <alignment horizontal="center" vertical="center"/>
    </xf>
    <xf numFmtId="44" fontId="46" fillId="7" borderId="29" xfId="2" applyNumberFormat="1" applyFont="1" applyFill="1" applyBorder="1" applyAlignment="1" applyProtection="1">
      <alignment horizontal="center" vertical="center"/>
    </xf>
    <xf numFmtId="44" fontId="0" fillId="16" borderId="61" xfId="0" applyNumberFormat="1" applyFont="1" applyFill="1" applyBorder="1" applyAlignment="1" applyProtection="1">
      <alignment horizontal="center" vertical="center"/>
    </xf>
    <xf numFmtId="44" fontId="46" fillId="7" borderId="4" xfId="2" applyNumberFormat="1" applyFont="1" applyFill="1" applyBorder="1" applyAlignment="1" applyProtection="1">
      <alignment horizontal="center" vertical="center"/>
    </xf>
    <xf numFmtId="44" fontId="0" fillId="16" borderId="35" xfId="0" applyNumberFormat="1" applyFont="1" applyFill="1" applyBorder="1" applyAlignment="1" applyProtection="1">
      <alignment horizontal="center" vertical="center"/>
    </xf>
    <xf numFmtId="44" fontId="36" fillId="0" borderId="81" xfId="2" applyNumberFormat="1" applyFont="1" applyFill="1" applyBorder="1" applyAlignment="1" applyProtection="1">
      <alignment horizontal="center" vertical="center" wrapText="1"/>
    </xf>
    <xf numFmtId="44" fontId="22" fillId="0" borderId="44" xfId="0" applyNumberFormat="1" applyFont="1" applyFill="1" applyBorder="1" applyAlignment="1" applyProtection="1">
      <alignment horizontal="center" vertical="center"/>
    </xf>
    <xf numFmtId="44" fontId="46" fillId="11" borderId="44" xfId="2" applyNumberFormat="1" applyFont="1" applyFill="1" applyBorder="1" applyAlignment="1" applyProtection="1">
      <alignment horizontal="center" vertical="center"/>
      <protection locked="0"/>
    </xf>
    <xf numFmtId="44" fontId="46" fillId="7" borderId="44" xfId="2" applyNumberFormat="1" applyFont="1" applyFill="1" applyBorder="1" applyAlignment="1" applyProtection="1">
      <alignment horizontal="center" vertical="center"/>
    </xf>
    <xf numFmtId="44" fontId="0" fillId="16" borderId="36" xfId="0" applyNumberFormat="1" applyFont="1" applyFill="1" applyBorder="1" applyAlignment="1" applyProtection="1">
      <alignment horizontal="center" vertical="center"/>
    </xf>
    <xf numFmtId="49" fontId="2" fillId="13" borderId="27" xfId="4" applyNumberFormat="1" applyFont="1" applyFill="1" applyBorder="1" applyAlignment="1" applyProtection="1">
      <alignment vertical="center" wrapText="1"/>
    </xf>
    <xf numFmtId="49" fontId="2" fillId="13" borderId="28" xfId="4" applyNumberFormat="1" applyFont="1" applyFill="1" applyBorder="1" applyAlignment="1" applyProtection="1">
      <alignment vertical="center" wrapText="1"/>
    </xf>
    <xf numFmtId="49" fontId="2" fillId="13" borderId="25" xfId="4" applyNumberFormat="1" applyFont="1" applyFill="1" applyBorder="1" applyAlignment="1" applyProtection="1">
      <alignment vertical="center" wrapText="1"/>
    </xf>
    <xf numFmtId="44" fontId="0" fillId="16" borderId="29" xfId="0" applyNumberFormat="1" applyFont="1" applyFill="1" applyBorder="1" applyAlignment="1" applyProtection="1">
      <alignment horizontal="center" vertical="center"/>
    </xf>
    <xf numFmtId="44" fontId="0" fillId="0" borderId="29" xfId="0" applyNumberFormat="1" applyFont="1" applyFill="1" applyBorder="1" applyAlignment="1" applyProtection="1">
      <alignment horizontal="center" vertical="center"/>
    </xf>
    <xf numFmtId="44" fontId="24" fillId="0" borderId="29" xfId="0" applyNumberFormat="1" applyFont="1" applyFill="1" applyBorder="1" applyAlignment="1" applyProtection="1">
      <alignment horizontal="center" vertical="center"/>
    </xf>
    <xf numFmtId="44" fontId="46" fillId="7" borderId="29" xfId="0" applyNumberFormat="1" applyFont="1" applyFill="1" applyBorder="1" applyAlignment="1" applyProtection="1">
      <alignment horizontal="center" vertical="center"/>
    </xf>
    <xf numFmtId="44" fontId="0" fillId="16" borderId="4" xfId="0" applyNumberFormat="1" applyFont="1" applyFill="1" applyBorder="1" applyAlignment="1" applyProtection="1">
      <alignment horizontal="center" vertical="center"/>
    </xf>
    <xf numFmtId="44" fontId="46" fillId="7" borderId="4" xfId="0" applyNumberFormat="1" applyFont="1" applyFill="1" applyBorder="1" applyAlignment="1" applyProtection="1">
      <alignment horizontal="center" vertical="center"/>
    </xf>
    <xf numFmtId="44" fontId="0" fillId="16" borderId="44" xfId="0" applyNumberFormat="1" applyFont="1" applyFill="1" applyBorder="1" applyAlignment="1" applyProtection="1">
      <alignment horizontal="center" vertical="center"/>
    </xf>
    <xf numFmtId="44" fontId="0" fillId="0" borderId="44" xfId="0" applyNumberFormat="1" applyFont="1" applyFill="1" applyBorder="1" applyAlignment="1" applyProtection="1">
      <alignment horizontal="center" vertical="center"/>
    </xf>
    <xf numFmtId="44" fontId="24" fillId="0" borderId="44" xfId="0" applyNumberFormat="1" applyFont="1" applyFill="1" applyBorder="1" applyAlignment="1" applyProtection="1">
      <alignment horizontal="center" vertical="center"/>
    </xf>
    <xf numFmtId="44" fontId="46" fillId="11" borderId="44" xfId="0" applyNumberFormat="1" applyFont="1" applyFill="1" applyBorder="1" applyAlignment="1" applyProtection="1">
      <alignment horizontal="center" vertical="center"/>
      <protection locked="0"/>
    </xf>
    <xf numFmtId="44" fontId="46" fillId="7" borderId="44" xfId="0" applyNumberFormat="1" applyFont="1" applyFill="1" applyBorder="1" applyAlignment="1" applyProtection="1">
      <alignment horizontal="center" vertical="center"/>
    </xf>
    <xf numFmtId="44" fontId="36" fillId="0" borderId="42" xfId="2" applyNumberFormat="1" applyFont="1" applyFill="1" applyBorder="1" applyAlignment="1" applyProtection="1">
      <alignment horizontal="center" vertical="center" wrapText="1"/>
    </xf>
    <xf numFmtId="44" fontId="36" fillId="0" borderId="20" xfId="2" applyNumberFormat="1" applyFont="1" applyFill="1" applyBorder="1" applyAlignment="1" applyProtection="1">
      <alignment horizontal="center" vertical="center" wrapText="1"/>
    </xf>
    <xf numFmtId="49" fontId="2" fillId="0" borderId="81" xfId="4" applyNumberFormat="1" applyFont="1" applyFill="1" applyBorder="1" applyAlignment="1" applyProtection="1">
      <alignment vertical="center" wrapText="1"/>
    </xf>
    <xf numFmtId="43" fontId="4" fillId="0" borderId="53" xfId="5" applyNumberFormat="1" applyFont="1" applyFill="1" applyBorder="1" applyAlignment="1" applyProtection="1">
      <alignment horizontal="center"/>
    </xf>
    <xf numFmtId="43" fontId="4" fillId="0" borderId="22" xfId="5" applyNumberFormat="1" applyFont="1" applyFill="1" applyBorder="1" applyAlignment="1" applyProtection="1">
      <alignment horizontal="center"/>
    </xf>
    <xf numFmtId="49" fontId="5" fillId="0" borderId="103" xfId="5" applyNumberFormat="1" applyFont="1" applyBorder="1" applyAlignment="1" applyProtection="1">
      <alignment horizontal="left"/>
    </xf>
    <xf numFmtId="0" fontId="0" fillId="0" borderId="0" xfId="0" applyFont="1" applyBorder="1"/>
    <xf numFmtId="0" fontId="25"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49" fontId="5" fillId="0" borderId="25" xfId="5" applyNumberFormat="1" applyFont="1" applyBorder="1" applyAlignment="1" applyProtection="1">
      <alignment horizontal="left"/>
    </xf>
    <xf numFmtId="43" fontId="4" fillId="0" borderId="81" xfId="5" applyNumberFormat="1" applyFont="1" applyFill="1" applyBorder="1" applyAlignment="1" applyProtection="1">
      <alignment horizontal="center"/>
    </xf>
    <xf numFmtId="0" fontId="24" fillId="0" borderId="62" xfId="0" applyFont="1" applyBorder="1" applyAlignment="1" applyProtection="1">
      <alignment horizontal="center" vertical="center"/>
    </xf>
    <xf numFmtId="0" fontId="24" fillId="0" borderId="18" xfId="0" applyFont="1" applyBorder="1" applyAlignment="1" applyProtection="1">
      <alignment horizontal="center" vertical="center"/>
    </xf>
    <xf numFmtId="0" fontId="0" fillId="15" borderId="91" xfId="0" applyFill="1" applyBorder="1" applyAlignment="1">
      <alignment horizontal="center"/>
    </xf>
    <xf numFmtId="2" fontId="32" fillId="22" borderId="21" xfId="0" applyNumberFormat="1" applyFont="1" applyFill="1" applyBorder="1" applyAlignment="1">
      <alignment horizontal="center" wrapText="1"/>
    </xf>
    <xf numFmtId="168" fontId="0" fillId="0" borderId="0" xfId="0" applyNumberFormat="1" applyFill="1" applyAlignment="1" applyProtection="1">
      <alignment vertical="center"/>
    </xf>
    <xf numFmtId="168" fontId="12" fillId="0" borderId="4" xfId="5" applyNumberFormat="1" applyFont="1" applyFill="1" applyBorder="1" applyAlignment="1" applyProtection="1">
      <alignment horizontal="right"/>
    </xf>
    <xf numFmtId="44" fontId="46" fillId="11" borderId="93" xfId="2" applyNumberFormat="1" applyFont="1" applyFill="1" applyBorder="1" applyAlignment="1" applyProtection="1">
      <alignment horizontal="center" vertical="center"/>
      <protection locked="0"/>
    </xf>
    <xf numFmtId="44" fontId="46" fillId="11" borderId="93" xfId="0" applyNumberFormat="1" applyFont="1" applyFill="1" applyBorder="1" applyAlignment="1" applyProtection="1">
      <alignment horizontal="center" vertical="center"/>
      <protection locked="0"/>
    </xf>
    <xf numFmtId="44" fontId="46" fillId="11" borderId="13" xfId="0" applyNumberFormat="1" applyFont="1" applyFill="1" applyBorder="1" applyAlignment="1" applyProtection="1">
      <alignment horizontal="center" vertical="center"/>
      <protection locked="0"/>
    </xf>
    <xf numFmtId="44" fontId="46" fillId="11" borderId="21" xfId="0" applyNumberFormat="1" applyFont="1" applyFill="1" applyBorder="1" applyAlignment="1" applyProtection="1">
      <alignment horizontal="center" vertical="center"/>
      <protection locked="0"/>
    </xf>
    <xf numFmtId="0" fontId="39" fillId="13" borderId="50" xfId="0" applyFont="1" applyFill="1" applyBorder="1" applyAlignment="1">
      <alignment horizontal="center" vertical="top" wrapText="1"/>
    </xf>
    <xf numFmtId="0" fontId="39" fillId="13" borderId="54" xfId="0" applyFont="1" applyFill="1" applyBorder="1" applyAlignment="1">
      <alignment horizontal="center" vertical="top" wrapText="1"/>
    </xf>
    <xf numFmtId="0" fontId="39" fillId="13" borderId="51" xfId="0" applyFont="1" applyFill="1" applyBorder="1" applyAlignment="1">
      <alignment horizontal="center" vertical="top" wrapText="1"/>
    </xf>
    <xf numFmtId="0" fontId="40" fillId="13" borderId="33" xfId="0" applyFont="1" applyFill="1" applyBorder="1" applyAlignment="1">
      <alignment horizontal="center"/>
    </xf>
    <xf numFmtId="0" fontId="40" fillId="13" borderId="34" xfId="0" applyFont="1" applyFill="1" applyBorder="1" applyAlignment="1">
      <alignment horizontal="center"/>
    </xf>
    <xf numFmtId="0" fontId="40" fillId="13" borderId="55" xfId="0" applyFont="1" applyFill="1" applyBorder="1" applyAlignment="1">
      <alignment horizontal="center"/>
    </xf>
    <xf numFmtId="0" fontId="28" fillId="0" borderId="0" xfId="0" applyFont="1" applyAlignment="1">
      <alignment horizontal="center" vertical="center"/>
    </xf>
    <xf numFmtId="0" fontId="28" fillId="0" borderId="0" xfId="0" applyFont="1" applyAlignment="1">
      <alignment horizontal="center"/>
    </xf>
    <xf numFmtId="0" fontId="28" fillId="13" borderId="71" xfId="0" applyFont="1" applyFill="1" applyBorder="1" applyAlignment="1">
      <alignment horizontal="center" vertical="center"/>
    </xf>
    <xf numFmtId="0" fontId="28" fillId="13" borderId="12" xfId="0" applyFont="1" applyFill="1" applyBorder="1" applyAlignment="1">
      <alignment horizontal="center" vertical="center"/>
    </xf>
    <xf numFmtId="0" fontId="28" fillId="13" borderId="58" xfId="0" applyFont="1" applyFill="1" applyBorder="1" applyAlignment="1">
      <alignment horizontal="center" vertical="center"/>
    </xf>
    <xf numFmtId="0" fontId="28" fillId="13" borderId="10" xfId="0" applyFont="1" applyFill="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57" xfId="0" applyBorder="1" applyAlignment="1">
      <alignment horizontal="center" vertical="center"/>
    </xf>
    <xf numFmtId="0" fontId="41" fillId="13" borderId="59" xfId="0" applyFont="1" applyFill="1" applyBorder="1" applyAlignment="1">
      <alignment horizontal="center"/>
    </xf>
    <xf numFmtId="0" fontId="41" fillId="13" borderId="3" xfId="0" applyFont="1" applyFill="1" applyBorder="1" applyAlignment="1">
      <alignment horizontal="center"/>
    </xf>
    <xf numFmtId="0" fontId="41" fillId="13" borderId="60" xfId="0" applyFont="1" applyFill="1" applyBorder="1" applyAlignment="1">
      <alignment horizontal="center"/>
    </xf>
    <xf numFmtId="0" fontId="0" fillId="0" borderId="29" xfId="0" applyBorder="1" applyAlignment="1">
      <alignment horizontal="center" vertical="center"/>
    </xf>
    <xf numFmtId="0" fontId="0" fillId="0" borderId="61" xfId="0" applyBorder="1" applyAlignment="1">
      <alignment horizontal="center" vertical="center"/>
    </xf>
    <xf numFmtId="0" fontId="0" fillId="0" borderId="4" xfId="0" applyBorder="1" applyAlignment="1">
      <alignment horizontal="center" vertical="center"/>
    </xf>
    <xf numFmtId="0" fontId="0" fillId="0" borderId="35" xfId="0" applyBorder="1" applyAlignment="1">
      <alignment horizontal="center" vertical="center"/>
    </xf>
    <xf numFmtId="168" fontId="0" fillId="0" borderId="4" xfId="0" applyNumberFormat="1" applyBorder="1" applyAlignment="1">
      <alignment horizontal="center" vertical="center"/>
    </xf>
    <xf numFmtId="168" fontId="0" fillId="0" borderId="35" xfId="0" applyNumberFormat="1" applyBorder="1" applyAlignment="1">
      <alignment horizontal="center" vertical="center"/>
    </xf>
    <xf numFmtId="0" fontId="0" fillId="11" borderId="17" xfId="0" applyFill="1" applyBorder="1" applyAlignment="1" applyProtection="1">
      <alignment horizontal="center"/>
      <protection locked="0"/>
    </xf>
    <xf numFmtId="168" fontId="0" fillId="0" borderId="2" xfId="0" applyNumberFormat="1" applyBorder="1" applyAlignment="1">
      <alignment horizontal="center" vertical="center"/>
    </xf>
    <xf numFmtId="168" fontId="0" fillId="0" borderId="1" xfId="0" applyNumberFormat="1" applyBorder="1" applyAlignment="1">
      <alignment horizontal="center" vertical="center"/>
    </xf>
    <xf numFmtId="168" fontId="0" fillId="0" borderId="57" xfId="0" applyNumberFormat="1" applyBorder="1" applyAlignment="1">
      <alignment horizontal="center" vertical="center"/>
    </xf>
    <xf numFmtId="0" fontId="28" fillId="13" borderId="43" xfId="0" applyFont="1" applyFill="1" applyBorder="1" applyAlignment="1">
      <alignment horizontal="center" vertical="center"/>
    </xf>
    <xf numFmtId="0" fontId="24" fillId="13" borderId="0" xfId="0" applyFont="1" applyFill="1" applyBorder="1" applyAlignment="1">
      <alignment horizontal="center" vertical="center"/>
    </xf>
    <xf numFmtId="0" fontId="24" fillId="13" borderId="11" xfId="0" applyFont="1" applyFill="1" applyBorder="1" applyAlignment="1">
      <alignment horizontal="center" vertical="center"/>
    </xf>
    <xf numFmtId="0" fontId="34" fillId="13" borderId="58" xfId="0" applyFont="1" applyFill="1" applyBorder="1" applyAlignment="1">
      <alignment horizontal="left" vertical="top" wrapText="1"/>
    </xf>
    <xf numFmtId="0" fontId="34" fillId="13" borderId="17" xfId="0" applyFont="1" applyFill="1" applyBorder="1" applyAlignment="1">
      <alignment horizontal="left" vertical="top" wrapText="1"/>
    </xf>
    <xf numFmtId="0" fontId="34" fillId="13" borderId="10" xfId="0" applyFont="1" applyFill="1" applyBorder="1" applyAlignment="1">
      <alignment horizontal="left" vertical="top" wrapText="1"/>
    </xf>
    <xf numFmtId="0" fontId="24" fillId="0" borderId="56" xfId="0" applyFont="1" applyBorder="1" applyAlignment="1">
      <alignment horizontal="center"/>
    </xf>
    <xf numFmtId="0" fontId="0" fillId="0" borderId="17" xfId="0" applyBorder="1" applyAlignment="1">
      <alignment horizontal="center"/>
    </xf>
    <xf numFmtId="0" fontId="24" fillId="0" borderId="56" xfId="0" applyFont="1" applyBorder="1" applyAlignment="1">
      <alignment horizontal="center" vertical="top"/>
    </xf>
    <xf numFmtId="0" fontId="0" fillId="0" borderId="17" xfId="0" applyFont="1" applyBorder="1" applyAlignment="1" applyProtection="1">
      <alignment horizontal="center" vertical="center"/>
    </xf>
    <xf numFmtId="0" fontId="24" fillId="12" borderId="0" xfId="0" applyFont="1" applyFill="1" applyAlignment="1">
      <alignment horizontal="right"/>
    </xf>
    <xf numFmtId="0" fontId="0" fillId="0" borderId="17" xfId="0" applyBorder="1" applyAlignment="1">
      <alignment horizontal="right" vertical="center"/>
    </xf>
    <xf numFmtId="0" fontId="25" fillId="12" borderId="0" xfId="0" applyFont="1" applyFill="1" applyAlignment="1" applyProtection="1">
      <alignment horizontal="center" vertical="center"/>
    </xf>
    <xf numFmtId="0" fontId="0" fillId="0" borderId="17" xfId="0" applyFont="1" applyBorder="1" applyAlignment="1" applyProtection="1">
      <alignment horizontal="left" vertical="center"/>
    </xf>
    <xf numFmtId="0" fontId="24" fillId="0" borderId="62" xfId="0" applyFont="1" applyBorder="1" applyAlignment="1" applyProtection="1">
      <alignment horizontal="center" vertical="center"/>
    </xf>
    <xf numFmtId="0" fontId="24" fillId="0" borderId="66" xfId="0" applyFont="1" applyBorder="1" applyAlignment="1" applyProtection="1">
      <alignment horizontal="center" vertical="center"/>
    </xf>
    <xf numFmtId="0" fontId="24" fillId="0" borderId="18" xfId="0" applyFont="1" applyBorder="1" applyAlignment="1" applyProtection="1">
      <alignment horizontal="center" vertical="center"/>
    </xf>
    <xf numFmtId="0" fontId="25" fillId="12" borderId="0" xfId="0" applyFont="1" applyFill="1" applyAlignment="1" applyProtection="1">
      <alignment horizontal="left" vertical="center"/>
    </xf>
    <xf numFmtId="0" fontId="34" fillId="0" borderId="0" xfId="0" applyFont="1" applyAlignment="1" applyProtection="1">
      <alignment horizontal="left" vertical="center"/>
    </xf>
    <xf numFmtId="0" fontId="24" fillId="12" borderId="0" xfId="0" applyFont="1" applyFill="1" applyAlignment="1" applyProtection="1">
      <alignment horizontal="left" vertical="center"/>
    </xf>
    <xf numFmtId="0" fontId="25" fillId="0" borderId="56" xfId="0" applyFont="1" applyBorder="1" applyAlignment="1" applyProtection="1">
      <alignment horizontal="center" vertical="top"/>
    </xf>
    <xf numFmtId="0" fontId="0" fillId="0" borderId="71" xfId="0" applyBorder="1" applyAlignment="1" applyProtection="1">
      <alignment horizontal="left" vertical="center" wrapText="1"/>
    </xf>
    <xf numFmtId="0" fontId="0" fillId="0" borderId="56" xfId="0" applyFont="1" applyBorder="1" applyAlignment="1" applyProtection="1">
      <alignment horizontal="left" vertical="center" wrapText="1"/>
    </xf>
    <xf numFmtId="0" fontId="0" fillId="0" borderId="12" xfId="0" applyFont="1" applyBorder="1" applyAlignment="1" applyProtection="1">
      <alignment horizontal="left" vertical="center" wrapText="1"/>
    </xf>
    <xf numFmtId="0" fontId="0" fillId="0" borderId="43"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11" xfId="0" applyFont="1" applyBorder="1" applyAlignment="1" applyProtection="1">
      <alignment horizontal="left" vertical="center" wrapText="1"/>
    </xf>
    <xf numFmtId="0" fontId="0" fillId="0" borderId="58" xfId="0" applyFont="1" applyBorder="1" applyAlignment="1" applyProtection="1">
      <alignment horizontal="left" vertical="center" wrapText="1"/>
    </xf>
    <xf numFmtId="0" fontId="0" fillId="0" borderId="17"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25" fillId="14" borderId="71" xfId="0" applyFont="1" applyFill="1" applyBorder="1" applyAlignment="1" applyProtection="1">
      <alignment horizontal="center" vertical="center" wrapText="1"/>
    </xf>
    <xf numFmtId="0" fontId="25" fillId="14" borderId="43" xfId="0" applyFont="1" applyFill="1" applyBorder="1" applyAlignment="1" applyProtection="1">
      <alignment horizontal="center" vertical="center" wrapText="1"/>
    </xf>
    <xf numFmtId="0" fontId="25" fillId="14" borderId="58" xfId="0" applyFont="1" applyFill="1" applyBorder="1" applyAlignment="1" applyProtection="1">
      <alignment horizontal="center" vertical="center" wrapText="1"/>
    </xf>
    <xf numFmtId="164" fontId="0" fillId="11" borderId="30" xfId="0" applyNumberFormat="1" applyFont="1" applyFill="1" applyBorder="1" applyAlignment="1" applyProtection="1">
      <alignment horizontal="center" vertical="center"/>
      <protection locked="0"/>
    </xf>
    <xf numFmtId="164" fontId="0" fillId="11" borderId="31" xfId="0" applyNumberFormat="1" applyFont="1" applyFill="1" applyBorder="1" applyAlignment="1" applyProtection="1">
      <alignment horizontal="center" vertical="center"/>
      <protection locked="0"/>
    </xf>
    <xf numFmtId="0" fontId="32" fillId="9" borderId="62" xfId="0" applyFont="1" applyFill="1" applyBorder="1" applyAlignment="1" applyProtection="1">
      <alignment horizontal="center" vertical="center" wrapText="1"/>
    </xf>
    <xf numFmtId="0" fontId="32" fillId="9" borderId="66" xfId="0" applyFont="1" applyFill="1" applyBorder="1" applyAlignment="1" applyProtection="1">
      <alignment horizontal="center" vertical="center" wrapText="1"/>
    </xf>
    <xf numFmtId="0" fontId="32" fillId="9" borderId="18" xfId="0" applyFont="1" applyFill="1" applyBorder="1" applyAlignment="1" applyProtection="1">
      <alignment horizontal="center" vertical="center" wrapText="1"/>
    </xf>
    <xf numFmtId="0" fontId="25" fillId="9" borderId="62" xfId="0" applyFont="1" applyFill="1" applyBorder="1" applyAlignment="1" applyProtection="1">
      <alignment horizontal="right" vertical="center" wrapText="1"/>
    </xf>
    <xf numFmtId="0" fontId="25" fillId="9" borderId="10" xfId="0" applyFont="1" applyFill="1" applyBorder="1" applyAlignment="1" applyProtection="1">
      <alignment horizontal="right" vertical="center" wrapText="1"/>
    </xf>
    <xf numFmtId="165" fontId="0" fillId="11" borderId="58" xfId="0" applyNumberFormat="1" applyFont="1" applyFill="1" applyBorder="1" applyAlignment="1" applyProtection="1">
      <alignment horizontal="center" vertical="center" wrapText="1"/>
      <protection locked="0"/>
    </xf>
    <xf numFmtId="165" fontId="0" fillId="11" borderId="17" xfId="0" applyNumberFormat="1" applyFont="1" applyFill="1" applyBorder="1" applyAlignment="1" applyProtection="1">
      <alignment horizontal="center" vertical="center" wrapText="1"/>
      <protection locked="0"/>
    </xf>
    <xf numFmtId="165" fontId="0" fillId="11" borderId="10" xfId="0" applyNumberFormat="1" applyFont="1" applyFill="1" applyBorder="1" applyAlignment="1" applyProtection="1">
      <alignment horizontal="center" vertical="center" wrapText="1"/>
      <protection locked="0"/>
    </xf>
    <xf numFmtId="0" fontId="25" fillId="14" borderId="67" xfId="0" applyFont="1" applyFill="1" applyBorder="1" applyAlignment="1" applyProtection="1">
      <alignment horizontal="right"/>
    </xf>
    <xf numFmtId="0" fontId="0" fillId="0" borderId="20" xfId="0" applyFont="1" applyBorder="1"/>
    <xf numFmtId="0" fontId="25" fillId="14" borderId="67" xfId="0" applyFont="1" applyFill="1" applyBorder="1" applyAlignment="1" applyProtection="1">
      <alignment horizontal="right" wrapText="1"/>
    </xf>
    <xf numFmtId="0" fontId="25" fillId="14" borderId="63" xfId="0" applyFont="1" applyFill="1" applyBorder="1" applyAlignment="1" applyProtection="1">
      <alignment horizontal="right"/>
    </xf>
    <xf numFmtId="0" fontId="0" fillId="0" borderId="46" xfId="0" applyFont="1" applyBorder="1"/>
    <xf numFmtId="0" fontId="48" fillId="0" borderId="0" xfId="0" applyFont="1" applyBorder="1" applyAlignment="1" applyProtection="1">
      <alignment horizontal="center" vertical="top"/>
    </xf>
    <xf numFmtId="0" fontId="25" fillId="14" borderId="68" xfId="0" applyFont="1" applyFill="1" applyBorder="1" applyAlignment="1" applyProtection="1">
      <alignment horizontal="right" vertical="center"/>
    </xf>
    <xf numFmtId="0" fontId="0" fillId="0" borderId="42" xfId="0" applyBorder="1"/>
    <xf numFmtId="0" fontId="36" fillId="14" borderId="70" xfId="0" applyFont="1" applyFill="1" applyBorder="1" applyAlignment="1" applyProtection="1">
      <alignment horizontal="center" vertical="center"/>
    </xf>
    <xf numFmtId="0" fontId="36" fillId="14" borderId="69" xfId="0" applyFont="1" applyFill="1" applyBorder="1" applyAlignment="1" applyProtection="1">
      <alignment horizontal="center" vertical="center"/>
    </xf>
    <xf numFmtId="166" fontId="0" fillId="11" borderId="47" xfId="0" applyNumberFormat="1" applyFill="1" applyBorder="1" applyAlignment="1" applyProtection="1">
      <alignment horizontal="center" vertical="center"/>
      <protection locked="0"/>
    </xf>
    <xf numFmtId="166" fontId="0" fillId="11" borderId="31" xfId="0" applyNumberFormat="1" applyFont="1" applyFill="1" applyBorder="1" applyAlignment="1" applyProtection="1">
      <alignment horizontal="center" vertical="center"/>
      <protection locked="0"/>
    </xf>
    <xf numFmtId="166" fontId="0" fillId="11" borderId="32" xfId="0" applyNumberFormat="1" applyFont="1" applyFill="1" applyBorder="1" applyAlignment="1" applyProtection="1">
      <alignment horizontal="center" vertical="center"/>
      <protection locked="0"/>
    </xf>
    <xf numFmtId="164" fontId="0" fillId="11" borderId="30" xfId="0" applyNumberFormat="1" applyFont="1" applyFill="1" applyBorder="1" applyAlignment="1" applyProtection="1">
      <alignment horizontal="center" vertical="center" wrapText="1"/>
      <protection locked="0"/>
    </xf>
    <xf numFmtId="164" fontId="0" fillId="11" borderId="66" xfId="0" applyNumberFormat="1" applyFont="1" applyFill="1" applyBorder="1" applyAlignment="1" applyProtection="1">
      <alignment horizontal="center" vertical="center" wrapText="1"/>
      <protection locked="0"/>
    </xf>
    <xf numFmtId="164" fontId="0" fillId="11" borderId="18" xfId="0" applyNumberFormat="1" applyFont="1" applyFill="1" applyBorder="1" applyAlignment="1" applyProtection="1">
      <alignment horizontal="center" vertical="center" wrapText="1"/>
      <protection locked="0"/>
    </xf>
    <xf numFmtId="0" fontId="25" fillId="12" borderId="0" xfId="0" applyFont="1" applyFill="1" applyAlignment="1" applyProtection="1">
      <alignment horizontal="right" vertical="center"/>
    </xf>
    <xf numFmtId="0" fontId="34" fillId="0" borderId="0" xfId="0" applyFont="1" applyAlignment="1" applyProtection="1">
      <alignment horizontal="right" vertical="center"/>
    </xf>
    <xf numFmtId="0" fontId="25" fillId="12" borderId="0" xfId="0" applyFont="1" applyFill="1" applyAlignment="1" applyProtection="1">
      <alignment horizontal="right" vertical="center" wrapText="1"/>
    </xf>
    <xf numFmtId="165" fontId="34" fillId="0" borderId="0" xfId="0" applyNumberFormat="1" applyFont="1" applyFill="1" applyAlignment="1" applyProtection="1">
      <alignment horizontal="right" vertical="center"/>
    </xf>
    <xf numFmtId="165" fontId="34" fillId="0" borderId="0" xfId="0" applyNumberFormat="1" applyFont="1" applyAlignment="1" applyProtection="1">
      <alignment horizontal="right" vertical="center"/>
    </xf>
    <xf numFmtId="165" fontId="34" fillId="0" borderId="0" xfId="2" applyNumberFormat="1" applyFont="1" applyAlignment="1" applyProtection="1">
      <alignment horizontal="right" vertical="center"/>
    </xf>
    <xf numFmtId="0" fontId="0" fillId="0" borderId="71" xfId="0" applyFont="1" applyBorder="1" applyAlignment="1" applyProtection="1">
      <alignment horizontal="left" vertical="center" wrapText="1"/>
    </xf>
    <xf numFmtId="166" fontId="0" fillId="11" borderId="47" xfId="0" applyNumberFormat="1" applyFont="1" applyFill="1" applyBorder="1" applyAlignment="1" applyProtection="1">
      <alignment horizontal="center" vertical="center"/>
      <protection locked="0"/>
    </xf>
    <xf numFmtId="0" fontId="0" fillId="0" borderId="71" xfId="0" applyFont="1" applyBorder="1" applyAlignment="1" applyProtection="1">
      <alignment horizontal="left" vertical="center"/>
    </xf>
    <xf numFmtId="0" fontId="0" fillId="0" borderId="56" xfId="0" applyFont="1" applyBorder="1" applyAlignment="1" applyProtection="1">
      <alignment horizontal="left" vertical="center"/>
    </xf>
    <xf numFmtId="0" fontId="0" fillId="0" borderId="12" xfId="0" applyFont="1" applyBorder="1" applyAlignment="1" applyProtection="1">
      <alignment horizontal="left" vertical="center"/>
    </xf>
    <xf numFmtId="0" fontId="0" fillId="0" borderId="43" xfId="0" applyFont="1" applyBorder="1" applyAlignment="1" applyProtection="1">
      <alignment horizontal="left" vertical="center"/>
    </xf>
    <xf numFmtId="0" fontId="0" fillId="0" borderId="0" xfId="0" applyFont="1" applyBorder="1" applyAlignment="1" applyProtection="1">
      <alignment horizontal="left" vertical="center"/>
    </xf>
    <xf numFmtId="0" fontId="0" fillId="0" borderId="11" xfId="0" applyFont="1" applyBorder="1" applyAlignment="1" applyProtection="1">
      <alignment horizontal="left" vertical="center"/>
    </xf>
    <xf numFmtId="0" fontId="0" fillId="0" borderId="58" xfId="0" applyFont="1" applyBorder="1" applyAlignment="1" applyProtection="1">
      <alignment horizontal="left" vertical="center"/>
    </xf>
    <xf numFmtId="0" fontId="0" fillId="0" borderId="10" xfId="0" applyFont="1" applyBorder="1" applyAlignment="1" applyProtection="1">
      <alignment horizontal="left" vertical="center"/>
    </xf>
    <xf numFmtId="164" fontId="0" fillId="11" borderId="30" xfId="0" applyNumberFormat="1" applyFill="1" applyBorder="1" applyAlignment="1" applyProtection="1">
      <alignment horizontal="center" vertical="center"/>
      <protection locked="0"/>
    </xf>
    <xf numFmtId="0" fontId="50" fillId="14" borderId="0" xfId="0" applyFont="1" applyFill="1" applyAlignment="1" applyProtection="1">
      <alignment horizontal="right" vertical="center" wrapText="1"/>
    </xf>
    <xf numFmtId="0" fontId="50" fillId="14" borderId="0" xfId="0" applyFont="1" applyFill="1" applyAlignment="1" applyProtection="1">
      <alignment horizontal="left" vertical="center" wrapText="1"/>
    </xf>
    <xf numFmtId="0" fontId="26" fillId="0" borderId="0" xfId="0" applyFont="1" applyAlignment="1" applyProtection="1">
      <alignment horizontal="left" vertical="center" wrapText="1"/>
    </xf>
    <xf numFmtId="165" fontId="26" fillId="0" borderId="0" xfId="2" applyNumberFormat="1" applyFont="1" applyAlignment="1" applyProtection="1">
      <alignment horizontal="left" vertical="center" wrapText="1"/>
    </xf>
    <xf numFmtId="0" fontId="50" fillId="14" borderId="0" xfId="0" applyFont="1" applyFill="1" applyAlignment="1" applyProtection="1">
      <alignment horizontal="center" vertical="center" wrapText="1"/>
    </xf>
    <xf numFmtId="0" fontId="26" fillId="0" borderId="0" xfId="0" applyFont="1" applyAlignment="1" applyProtection="1">
      <alignment horizontal="center" vertical="center" wrapText="1"/>
    </xf>
    <xf numFmtId="0" fontId="26" fillId="0" borderId="0" xfId="0" applyFont="1" applyAlignment="1" applyProtection="1">
      <alignment horizontal="right" vertical="center" wrapText="1"/>
    </xf>
    <xf numFmtId="165" fontId="26" fillId="0" borderId="0" xfId="0" applyNumberFormat="1" applyFont="1" applyAlignment="1" applyProtection="1">
      <alignment horizontal="right" vertical="center" wrapText="1"/>
    </xf>
    <xf numFmtId="0" fontId="26" fillId="0" borderId="0" xfId="0" applyFont="1" applyFill="1" applyBorder="1" applyAlignment="1" applyProtection="1">
      <alignment horizontal="left" vertical="top" wrapText="1"/>
    </xf>
    <xf numFmtId="0" fontId="27" fillId="14" borderId="0" xfId="0" applyFont="1" applyFill="1" applyAlignment="1" applyProtection="1">
      <alignment horizontal="center" vertical="center" wrapText="1"/>
    </xf>
    <xf numFmtId="0" fontId="26" fillId="0" borderId="0" xfId="0" applyFont="1" applyBorder="1" applyAlignment="1" applyProtection="1">
      <alignment horizontal="center" vertical="top" wrapText="1"/>
    </xf>
    <xf numFmtId="0" fontId="0" fillId="0" borderId="0" xfId="0" applyFont="1" applyAlignment="1" applyProtection="1">
      <alignment horizontal="right" vertical="center"/>
    </xf>
    <xf numFmtId="0" fontId="0" fillId="0" borderId="0" xfId="0" applyFont="1" applyAlignment="1" applyProtection="1">
      <alignment horizontal="left" vertical="center"/>
    </xf>
    <xf numFmtId="0" fontId="0" fillId="19" borderId="59" xfId="0" applyFont="1" applyFill="1" applyBorder="1" applyAlignment="1" applyProtection="1">
      <alignment vertical="center"/>
      <protection locked="0"/>
    </xf>
    <xf numFmtId="0" fontId="0" fillId="19" borderId="3" xfId="0" applyFont="1" applyFill="1" applyBorder="1" applyAlignment="1" applyProtection="1">
      <alignment vertical="center"/>
      <protection locked="0"/>
    </xf>
    <xf numFmtId="0" fontId="0" fillId="19" borderId="60" xfId="0" applyFont="1" applyFill="1" applyBorder="1" applyAlignment="1" applyProtection="1">
      <alignment vertical="center"/>
      <protection locked="0"/>
    </xf>
    <xf numFmtId="0" fontId="0" fillId="19" borderId="43" xfId="0" applyFont="1" applyFill="1" applyBorder="1" applyAlignment="1" applyProtection="1">
      <alignment vertical="center"/>
      <protection locked="0"/>
    </xf>
    <xf numFmtId="0" fontId="0" fillId="19" borderId="0" xfId="0" applyFont="1" applyFill="1" applyBorder="1" applyAlignment="1" applyProtection="1">
      <alignment vertical="center"/>
      <protection locked="0"/>
    </xf>
    <xf numFmtId="0" fontId="0" fillId="19" borderId="11" xfId="0" applyFont="1" applyFill="1" applyBorder="1" applyAlignment="1" applyProtection="1">
      <alignment vertical="center"/>
      <protection locked="0"/>
    </xf>
    <xf numFmtId="0" fontId="0" fillId="19" borderId="58" xfId="0" applyFont="1" applyFill="1" applyBorder="1" applyAlignment="1" applyProtection="1">
      <alignment vertical="center"/>
      <protection locked="0"/>
    </xf>
    <xf numFmtId="0" fontId="0" fillId="19" borderId="17" xfId="0" applyFont="1" applyFill="1" applyBorder="1" applyAlignment="1" applyProtection="1">
      <alignment vertical="center"/>
      <protection locked="0"/>
    </xf>
    <xf numFmtId="0" fontId="0" fillId="19" borderId="10" xfId="0" applyFont="1" applyFill="1" applyBorder="1" applyAlignment="1" applyProtection="1">
      <alignment vertical="center"/>
      <protection locked="0"/>
    </xf>
    <xf numFmtId="165" fontId="0" fillId="19" borderId="30" xfId="0" applyNumberFormat="1" applyFont="1" applyFill="1" applyBorder="1" applyAlignment="1" applyProtection="1">
      <alignment horizontal="left" vertical="center" wrapText="1"/>
      <protection locked="0"/>
    </xf>
    <xf numFmtId="0" fontId="0" fillId="0" borderId="66" xfId="0" applyBorder="1"/>
    <xf numFmtId="0" fontId="0" fillId="0" borderId="31" xfId="0" applyBorder="1"/>
    <xf numFmtId="0" fontId="25" fillId="14" borderId="67" xfId="0" applyFont="1" applyFill="1" applyBorder="1" applyAlignment="1" applyProtection="1">
      <alignment horizontal="center" vertical="center"/>
    </xf>
    <xf numFmtId="0" fontId="25" fillId="14" borderId="1" xfId="0" applyFont="1" applyFill="1" applyBorder="1" applyAlignment="1" applyProtection="1">
      <alignment horizontal="center" vertical="center"/>
    </xf>
    <xf numFmtId="0" fontId="25" fillId="14" borderId="57" xfId="0" applyFont="1" applyFill="1" applyBorder="1" applyAlignment="1" applyProtection="1">
      <alignment horizontal="center" vertical="center"/>
    </xf>
    <xf numFmtId="0" fontId="25" fillId="14" borderId="15" xfId="0" applyFont="1" applyFill="1" applyBorder="1" applyAlignment="1" applyProtection="1">
      <alignment horizontal="center" vertical="center"/>
    </xf>
    <xf numFmtId="0" fontId="25" fillId="14" borderId="0" xfId="0" applyFont="1" applyFill="1" applyBorder="1" applyAlignment="1" applyProtection="1">
      <alignment horizontal="center" vertical="center"/>
    </xf>
    <xf numFmtId="0" fontId="32" fillId="14" borderId="0" xfId="0" applyFont="1" applyFill="1" applyAlignment="1" applyProtection="1">
      <alignment horizontal="left" vertical="center"/>
    </xf>
    <xf numFmtId="0" fontId="5" fillId="4" borderId="0" xfId="5" applyFont="1" applyFill="1" applyBorder="1" applyAlignment="1" applyProtection="1">
      <alignment horizontal="left" vertical="top" wrapText="1"/>
    </xf>
    <xf numFmtId="0" fontId="5" fillId="4" borderId="38" xfId="5" applyFont="1" applyFill="1" applyBorder="1" applyAlignment="1" applyProtection="1">
      <alignment horizontal="left" vertical="top" wrapText="1"/>
    </xf>
    <xf numFmtId="0" fontId="14" fillId="4" borderId="0" xfId="5" applyFont="1" applyFill="1" applyBorder="1" applyAlignment="1" applyProtection="1">
      <alignment horizontal="center" wrapText="1"/>
    </xf>
    <xf numFmtId="0" fontId="14" fillId="4" borderId="0" xfId="5" applyFont="1" applyFill="1" applyBorder="1" applyAlignment="1" applyProtection="1">
      <alignment horizontal="center"/>
    </xf>
    <xf numFmtId="0" fontId="6" fillId="11" borderId="17" xfId="5" applyFont="1" applyFill="1" applyBorder="1" applyAlignment="1" applyProtection="1">
      <alignment horizontal="center"/>
    </xf>
    <xf numFmtId="0" fontId="15" fillId="0" borderId="4" xfId="5" applyFont="1" applyFill="1" applyBorder="1" applyAlignment="1" applyProtection="1">
      <alignment horizontal="right"/>
    </xf>
    <xf numFmtId="0" fontId="15" fillId="0" borderId="35" xfId="5" applyFont="1" applyFill="1" applyBorder="1" applyAlignment="1" applyProtection="1">
      <alignment horizontal="right"/>
    </xf>
    <xf numFmtId="0" fontId="15" fillId="0" borderId="2" xfId="5" applyNumberFormat="1" applyFont="1" applyFill="1" applyBorder="1" applyAlignment="1" applyProtection="1">
      <alignment horizontal="left"/>
    </xf>
    <xf numFmtId="0" fontId="15" fillId="0" borderId="1" xfId="5" applyNumberFormat="1" applyFont="1" applyFill="1" applyBorder="1" applyAlignment="1" applyProtection="1">
      <alignment horizontal="left"/>
    </xf>
    <xf numFmtId="0" fontId="15" fillId="0" borderId="20" xfId="5" applyNumberFormat="1" applyFont="1" applyFill="1" applyBorder="1" applyAlignment="1" applyProtection="1">
      <alignment horizontal="left"/>
    </xf>
    <xf numFmtId="0" fontId="14" fillId="13" borderId="4" xfId="5" applyFont="1" applyFill="1" applyBorder="1" applyAlignment="1" applyProtection="1">
      <alignment horizontal="left"/>
    </xf>
    <xf numFmtId="0" fontId="14" fillId="0" borderId="5" xfId="5" applyFont="1" applyFill="1" applyBorder="1" applyAlignment="1" applyProtection="1">
      <alignment horizontal="right"/>
    </xf>
    <xf numFmtId="0" fontId="14" fillId="0" borderId="60" xfId="5" applyFont="1" applyFill="1" applyBorder="1" applyAlignment="1" applyProtection="1">
      <alignment horizontal="right"/>
    </xf>
    <xf numFmtId="49" fontId="14" fillId="4" borderId="0" xfId="5" applyNumberFormat="1" applyFont="1" applyFill="1" applyBorder="1" applyAlignment="1" applyProtection="1">
      <alignment horizontal="center" wrapText="1"/>
    </xf>
    <xf numFmtId="0" fontId="15" fillId="0" borderId="2" xfId="5" applyFont="1" applyFill="1" applyBorder="1" applyAlignment="1" applyProtection="1">
      <alignment horizontal="center"/>
    </xf>
    <xf numFmtId="0" fontId="15" fillId="0" borderId="1" xfId="5" applyFont="1" applyFill="1" applyBorder="1" applyAlignment="1" applyProtection="1">
      <alignment horizontal="center"/>
    </xf>
    <xf numFmtId="0" fontId="15" fillId="0" borderId="20" xfId="5" applyFont="1" applyFill="1" applyBorder="1" applyAlignment="1" applyProtection="1">
      <alignment horizontal="center"/>
    </xf>
    <xf numFmtId="0" fontId="16" fillId="0" borderId="4" xfId="5" applyFont="1" applyFill="1" applyBorder="1" applyAlignment="1" applyProtection="1">
      <alignment horizontal="center" wrapText="1"/>
    </xf>
    <xf numFmtId="0" fontId="16" fillId="4" borderId="0" xfId="5" applyFont="1" applyFill="1" applyBorder="1" applyAlignment="1" applyProtection="1">
      <alignment horizontal="left" vertical="top"/>
    </xf>
    <xf numFmtId="0" fontId="16" fillId="4" borderId="56" xfId="5" applyFont="1" applyFill="1" applyBorder="1" applyAlignment="1" applyProtection="1">
      <alignment horizontal="center" vertical="top"/>
    </xf>
    <xf numFmtId="0" fontId="14" fillId="4" borderId="3" xfId="5" applyFont="1" applyFill="1" applyBorder="1" applyAlignment="1" applyProtection="1">
      <alignment horizontal="center"/>
    </xf>
    <xf numFmtId="0" fontId="14" fillId="0" borderId="94" xfId="5" applyFont="1" applyFill="1" applyBorder="1" applyAlignment="1" applyProtection="1">
      <alignment horizontal="right"/>
    </xf>
    <xf numFmtId="0" fontId="14" fillId="0" borderId="12" xfId="5" applyFont="1" applyFill="1" applyBorder="1" applyAlignment="1" applyProtection="1">
      <alignment horizontal="right"/>
    </xf>
    <xf numFmtId="49" fontId="14" fillId="13" borderId="4" xfId="5" applyNumberFormat="1" applyFont="1" applyFill="1" applyBorder="1" applyAlignment="1" applyProtection="1">
      <alignment horizontal="left"/>
    </xf>
    <xf numFmtId="0" fontId="15" fillId="0" borderId="70" xfId="5" applyNumberFormat="1" applyFont="1" applyFill="1" applyBorder="1" applyAlignment="1" applyProtection="1">
      <alignment horizontal="left"/>
    </xf>
    <xf numFmtId="0" fontId="15" fillId="0" borderId="16" xfId="5" applyNumberFormat="1" applyFont="1" applyFill="1" applyBorder="1" applyAlignment="1" applyProtection="1">
      <alignment horizontal="left"/>
    </xf>
    <xf numFmtId="0" fontId="15" fillId="0" borderId="42" xfId="5" applyNumberFormat="1" applyFont="1" applyFill="1" applyBorder="1" applyAlignment="1" applyProtection="1">
      <alignment horizontal="left"/>
    </xf>
    <xf numFmtId="0" fontId="15" fillId="0" borderId="2" xfId="5" applyFont="1" applyFill="1" applyBorder="1" applyAlignment="1" applyProtection="1">
      <alignment horizontal="center" vertical="center"/>
    </xf>
    <xf numFmtId="0" fontId="15" fillId="0" borderId="57" xfId="5" applyFont="1" applyFill="1" applyBorder="1" applyAlignment="1" applyProtection="1">
      <alignment horizontal="center" vertical="center"/>
    </xf>
    <xf numFmtId="0" fontId="14" fillId="13" borderId="44" xfId="5" applyFont="1" applyFill="1" applyBorder="1" applyAlignment="1" applyProtection="1">
      <alignment horizontal="left"/>
    </xf>
    <xf numFmtId="0" fontId="14" fillId="13" borderId="29" xfId="5" applyFont="1" applyFill="1" applyBorder="1" applyAlignment="1" applyProtection="1">
      <alignment horizontal="left"/>
    </xf>
    <xf numFmtId="0" fontId="15" fillId="0" borderId="5" xfId="5" applyFont="1" applyFill="1" applyBorder="1" applyAlignment="1" applyProtection="1">
      <alignment horizontal="left"/>
    </xf>
    <xf numFmtId="0" fontId="15" fillId="0" borderId="3" xfId="5" applyFont="1" applyFill="1" applyBorder="1" applyAlignment="1" applyProtection="1">
      <alignment horizontal="left"/>
    </xf>
    <xf numFmtId="0" fontId="15" fillId="0" borderId="41" xfId="5" applyFont="1" applyFill="1" applyBorder="1" applyAlignment="1" applyProtection="1">
      <alignment horizontal="left"/>
    </xf>
    <xf numFmtId="168" fontId="15" fillId="0" borderId="4" xfId="5" applyNumberFormat="1" applyFont="1" applyFill="1" applyBorder="1" applyAlignment="1" applyProtection="1">
      <alignment horizontal="right"/>
    </xf>
    <xf numFmtId="168" fontId="15" fillId="0" borderId="35" xfId="5" applyNumberFormat="1" applyFont="1" applyFill="1" applyBorder="1" applyAlignment="1" applyProtection="1">
      <alignment horizontal="right"/>
    </xf>
    <xf numFmtId="168" fontId="15" fillId="0" borderId="44" xfId="5" applyNumberFormat="1" applyFont="1" applyFill="1" applyBorder="1" applyAlignment="1" applyProtection="1">
      <alignment horizontal="right"/>
    </xf>
    <xf numFmtId="168" fontId="15" fillId="0" borderId="36" xfId="5" applyNumberFormat="1" applyFont="1" applyFill="1" applyBorder="1" applyAlignment="1" applyProtection="1">
      <alignment horizontal="right"/>
    </xf>
    <xf numFmtId="0" fontId="15" fillId="0" borderId="15" xfId="5" applyFont="1" applyFill="1" applyBorder="1" applyAlignment="1" applyProtection="1">
      <alignment horizontal="left"/>
    </xf>
    <xf numFmtId="0" fontId="42" fillId="0" borderId="0" xfId="0" applyFont="1" applyFill="1" applyBorder="1" applyProtection="1"/>
    <xf numFmtId="0" fontId="15" fillId="0" borderId="13" xfId="5" applyFont="1" applyFill="1" applyBorder="1" applyAlignment="1" applyProtection="1">
      <alignment horizontal="left"/>
    </xf>
    <xf numFmtId="0" fontId="43" fillId="0" borderId="3" xfId="0" applyFont="1" applyFill="1" applyBorder="1" applyAlignment="1" applyProtection="1">
      <alignment horizontal="center"/>
    </xf>
    <xf numFmtId="0" fontId="43" fillId="0" borderId="41" xfId="0" applyFont="1" applyFill="1" applyBorder="1" applyAlignment="1" applyProtection="1">
      <alignment horizontal="center"/>
    </xf>
    <xf numFmtId="0" fontId="15" fillId="0" borderId="102" xfId="5" applyFont="1" applyFill="1" applyBorder="1" applyAlignment="1" applyProtection="1">
      <alignment horizontal="center"/>
    </xf>
    <xf numFmtId="0" fontId="15" fillId="0" borderId="64" xfId="5" applyFont="1" applyFill="1" applyBorder="1" applyAlignment="1" applyProtection="1">
      <alignment horizontal="center"/>
    </xf>
    <xf numFmtId="0" fontId="15" fillId="0" borderId="46" xfId="5" applyFont="1" applyFill="1" applyBorder="1" applyAlignment="1" applyProtection="1">
      <alignment horizontal="center"/>
    </xf>
    <xf numFmtId="0" fontId="42" fillId="0" borderId="0" xfId="0" applyFont="1" applyFill="1" applyProtection="1"/>
    <xf numFmtId="0" fontId="15" fillId="0" borderId="4" xfId="5" applyNumberFormat="1" applyFont="1" applyFill="1" applyBorder="1" applyAlignment="1" applyProtection="1">
      <alignment horizontal="right"/>
    </xf>
    <xf numFmtId="0" fontId="15" fillId="0" borderId="35" xfId="5" applyNumberFormat="1" applyFont="1" applyFill="1" applyBorder="1" applyAlignment="1" applyProtection="1">
      <alignment horizontal="right"/>
    </xf>
    <xf numFmtId="14" fontId="6" fillId="11" borderId="17" xfId="5" applyNumberFormat="1" applyFont="1" applyFill="1" applyBorder="1" applyAlignment="1" applyProtection="1">
      <alignment horizontal="center"/>
    </xf>
    <xf numFmtId="0" fontId="29" fillId="11" borderId="71" xfId="0" applyFont="1" applyFill="1" applyBorder="1" applyAlignment="1" applyProtection="1">
      <alignment horizontal="left" vertical="top" wrapText="1"/>
      <protection locked="0"/>
    </xf>
    <xf numFmtId="0" fontId="29" fillId="11" borderId="56" xfId="0" applyFont="1" applyFill="1" applyBorder="1" applyAlignment="1" applyProtection="1">
      <alignment horizontal="left" vertical="top" wrapText="1"/>
      <protection locked="0"/>
    </xf>
    <xf numFmtId="0" fontId="29" fillId="11" borderId="12" xfId="0" applyFont="1" applyFill="1" applyBorder="1" applyAlignment="1" applyProtection="1">
      <alignment horizontal="left" vertical="top" wrapText="1"/>
      <protection locked="0"/>
    </xf>
    <xf numFmtId="0" fontId="29" fillId="11" borderId="43" xfId="0" applyFont="1" applyFill="1" applyBorder="1" applyAlignment="1" applyProtection="1">
      <alignment horizontal="left" vertical="top" wrapText="1"/>
      <protection locked="0"/>
    </xf>
    <xf numFmtId="0" fontId="29" fillId="11" borderId="0" xfId="0" applyFont="1" applyFill="1" applyBorder="1" applyAlignment="1" applyProtection="1">
      <alignment horizontal="left" vertical="top" wrapText="1"/>
      <protection locked="0"/>
    </xf>
    <xf numFmtId="0" fontId="29" fillId="11" borderId="11" xfId="0" applyFont="1" applyFill="1" applyBorder="1" applyAlignment="1" applyProtection="1">
      <alignment horizontal="left" vertical="top" wrapText="1"/>
      <protection locked="0"/>
    </xf>
    <xf numFmtId="0" fontId="29" fillId="11" borderId="58" xfId="0" applyFont="1" applyFill="1" applyBorder="1" applyAlignment="1" applyProtection="1">
      <alignment horizontal="left" vertical="top" wrapText="1"/>
      <protection locked="0"/>
    </xf>
    <xf numFmtId="0" fontId="29" fillId="11" borderId="17" xfId="0" applyFont="1" applyFill="1" applyBorder="1" applyAlignment="1" applyProtection="1">
      <alignment horizontal="left" vertical="top" wrapText="1"/>
      <protection locked="0"/>
    </xf>
    <xf numFmtId="0" fontId="29" fillId="11" borderId="10" xfId="0" applyFont="1" applyFill="1" applyBorder="1" applyAlignment="1" applyProtection="1">
      <alignment horizontal="left" vertical="top" wrapText="1"/>
      <protection locked="0"/>
    </xf>
    <xf numFmtId="0" fontId="45" fillId="0" borderId="0" xfId="0" applyFont="1" applyBorder="1" applyAlignment="1" applyProtection="1">
      <alignment horizontal="left" wrapText="1"/>
    </xf>
    <xf numFmtId="0" fontId="12" fillId="0" borderId="2" xfId="5" applyNumberFormat="1" applyFont="1" applyFill="1" applyBorder="1" applyAlignment="1" applyProtection="1">
      <alignment horizontal="left"/>
    </xf>
    <xf numFmtId="0" fontId="12" fillId="0" borderId="1" xfId="5" applyNumberFormat="1" applyFont="1" applyFill="1" applyBorder="1" applyAlignment="1" applyProtection="1">
      <alignment horizontal="left"/>
    </xf>
    <xf numFmtId="0" fontId="12" fillId="0" borderId="20" xfId="5" applyNumberFormat="1" applyFont="1" applyFill="1" applyBorder="1" applyAlignment="1" applyProtection="1">
      <alignment horizontal="left"/>
    </xf>
    <xf numFmtId="0" fontId="12" fillId="0" borderId="2" xfId="5" applyFont="1" applyFill="1" applyBorder="1" applyAlignment="1" applyProtection="1">
      <alignment horizontal="left"/>
    </xf>
    <xf numFmtId="0" fontId="12" fillId="0" borderId="1" xfId="5" applyFont="1" applyFill="1" applyBorder="1" applyAlignment="1" applyProtection="1">
      <alignment horizontal="left"/>
    </xf>
    <xf numFmtId="0" fontId="12" fillId="0" borderId="20" xfId="5" applyFont="1" applyFill="1" applyBorder="1" applyAlignment="1" applyProtection="1">
      <alignment horizontal="left"/>
    </xf>
    <xf numFmtId="0" fontId="12" fillId="0" borderId="5" xfId="5" applyFont="1" applyFill="1" applyBorder="1" applyAlignment="1" applyProtection="1">
      <alignment horizontal="left"/>
    </xf>
    <xf numFmtId="0" fontId="12" fillId="0" borderId="3" xfId="5" applyFont="1" applyFill="1" applyBorder="1" applyAlignment="1" applyProtection="1">
      <alignment horizontal="left"/>
    </xf>
    <xf numFmtId="0" fontId="12" fillId="0" borderId="41" xfId="5" applyFont="1" applyFill="1" applyBorder="1" applyAlignment="1" applyProtection="1">
      <alignment horizontal="left"/>
    </xf>
    <xf numFmtId="0" fontId="42" fillId="0" borderId="24" xfId="0" applyFont="1" applyFill="1" applyBorder="1" applyAlignment="1" applyProtection="1">
      <alignment horizontal="left"/>
    </xf>
    <xf numFmtId="0" fontId="42" fillId="0" borderId="38" xfId="0" applyFont="1" applyFill="1" applyBorder="1" applyAlignment="1" applyProtection="1">
      <alignment horizontal="left"/>
    </xf>
    <xf numFmtId="0" fontId="42" fillId="0" borderId="6" xfId="0" applyFont="1" applyFill="1" applyBorder="1" applyAlignment="1" applyProtection="1">
      <alignment horizontal="left"/>
    </xf>
    <xf numFmtId="0" fontId="44" fillId="12" borderId="33" xfId="0" applyFont="1" applyFill="1" applyBorder="1" applyAlignment="1" applyProtection="1">
      <alignment horizontal="left" vertical="top" wrapText="1"/>
    </xf>
    <xf numFmtId="0" fontId="44" fillId="12" borderId="34" xfId="0" applyFont="1" applyFill="1" applyBorder="1" applyAlignment="1" applyProtection="1">
      <alignment horizontal="left" vertical="top" wrapText="1"/>
    </xf>
    <xf numFmtId="0" fontId="44" fillId="12" borderId="55" xfId="0" applyFont="1" applyFill="1" applyBorder="1" applyAlignment="1" applyProtection="1">
      <alignment horizontal="left" vertical="top" wrapText="1"/>
    </xf>
    <xf numFmtId="0" fontId="44" fillId="12" borderId="23" xfId="0" applyFont="1" applyFill="1" applyBorder="1" applyAlignment="1" applyProtection="1">
      <alignment horizontal="left" vertical="top" wrapText="1"/>
    </xf>
    <xf numFmtId="0" fontId="44" fillId="12" borderId="0" xfId="0" applyFont="1" applyFill="1" applyBorder="1" applyAlignment="1" applyProtection="1">
      <alignment horizontal="left" vertical="top" wrapText="1"/>
    </xf>
    <xf numFmtId="0" fontId="44" fillId="12" borderId="45" xfId="0" applyFont="1" applyFill="1" applyBorder="1" applyAlignment="1" applyProtection="1">
      <alignment horizontal="left" vertical="top" wrapText="1"/>
    </xf>
    <xf numFmtId="0" fontId="44" fillId="12" borderId="50" xfId="0" applyFont="1" applyFill="1" applyBorder="1" applyAlignment="1" applyProtection="1">
      <alignment horizontal="left" vertical="top" wrapText="1"/>
    </xf>
    <xf numFmtId="0" fontId="44" fillId="12" borderId="54" xfId="0" applyFont="1" applyFill="1" applyBorder="1" applyAlignment="1" applyProtection="1">
      <alignment horizontal="left" vertical="top" wrapText="1"/>
    </xf>
    <xf numFmtId="0" fontId="44" fillId="12" borderId="51" xfId="0" applyFont="1" applyFill="1" applyBorder="1" applyAlignment="1" applyProtection="1">
      <alignment horizontal="left" vertical="top" wrapText="1"/>
    </xf>
    <xf numFmtId="0" fontId="45" fillId="0" borderId="0" xfId="0" applyFont="1" applyBorder="1" applyAlignment="1" applyProtection="1">
      <alignment horizontal="left" vertical="top" wrapText="1"/>
    </xf>
    <xf numFmtId="0" fontId="0" fillId="11" borderId="71" xfId="0" applyFill="1" applyBorder="1" applyAlignment="1" applyProtection="1">
      <alignment horizontal="left" vertical="top" wrapText="1"/>
      <protection locked="0"/>
    </xf>
    <xf numFmtId="0" fontId="0" fillId="11" borderId="56" xfId="0" applyFill="1" applyBorder="1" applyAlignment="1" applyProtection="1">
      <alignment horizontal="left" vertical="top" wrapText="1"/>
      <protection locked="0"/>
    </xf>
    <xf numFmtId="0" fontId="0" fillId="11" borderId="12" xfId="0" applyFill="1" applyBorder="1" applyAlignment="1" applyProtection="1">
      <alignment horizontal="left" vertical="top" wrapText="1"/>
      <protection locked="0"/>
    </xf>
    <xf numFmtId="0" fontId="0" fillId="11" borderId="43" xfId="0" applyFill="1" applyBorder="1" applyAlignment="1" applyProtection="1">
      <alignment horizontal="left" vertical="top" wrapText="1"/>
      <protection locked="0"/>
    </xf>
    <xf numFmtId="0" fontId="0" fillId="11" borderId="0" xfId="0" applyFill="1" applyBorder="1" applyAlignment="1" applyProtection="1">
      <alignment horizontal="left" vertical="top" wrapText="1"/>
      <protection locked="0"/>
    </xf>
    <xf numFmtId="0" fontId="0" fillId="11" borderId="11" xfId="0" applyFill="1" applyBorder="1" applyAlignment="1" applyProtection="1">
      <alignment horizontal="left" vertical="top" wrapText="1"/>
      <protection locked="0"/>
    </xf>
    <xf numFmtId="0" fontId="0" fillId="11" borderId="58" xfId="0" applyFill="1" applyBorder="1" applyAlignment="1" applyProtection="1">
      <alignment horizontal="left" vertical="top" wrapText="1"/>
      <protection locked="0"/>
    </xf>
    <xf numFmtId="0" fontId="0" fillId="11" borderId="17" xfId="0" applyFill="1" applyBorder="1" applyAlignment="1" applyProtection="1">
      <alignment horizontal="left" vertical="top" wrapText="1"/>
      <protection locked="0"/>
    </xf>
    <xf numFmtId="0" fontId="0" fillId="11" borderId="10" xfId="0" applyFill="1" applyBorder="1" applyAlignment="1" applyProtection="1">
      <alignment horizontal="left" vertical="top" wrapText="1"/>
      <protection locked="0"/>
    </xf>
    <xf numFmtId="0" fontId="13" fillId="9" borderId="2" xfId="5" applyFont="1" applyFill="1" applyBorder="1" applyAlignment="1" applyProtection="1">
      <alignment horizontal="left"/>
    </xf>
    <xf numFmtId="0" fontId="13" fillId="9" borderId="20" xfId="5" applyFont="1" applyFill="1" applyBorder="1" applyAlignment="1" applyProtection="1">
      <alignment horizontal="left"/>
    </xf>
    <xf numFmtId="0" fontId="29" fillId="9" borderId="4" xfId="0" applyFont="1" applyFill="1" applyBorder="1" applyAlignment="1" applyProtection="1">
      <alignment horizontal="center"/>
    </xf>
    <xf numFmtId="49" fontId="13" fillId="9" borderId="2" xfId="5" applyNumberFormat="1" applyFont="1" applyFill="1" applyBorder="1" applyAlignment="1" applyProtection="1">
      <alignment horizontal="left"/>
    </xf>
    <xf numFmtId="49" fontId="13" fillId="9" borderId="20" xfId="5" applyNumberFormat="1" applyFont="1" applyFill="1" applyBorder="1" applyAlignment="1" applyProtection="1">
      <alignment horizontal="left"/>
    </xf>
    <xf numFmtId="0" fontId="0" fillId="10" borderId="3" xfId="0" applyFill="1" applyBorder="1" applyAlignment="1" applyProtection="1">
      <alignment horizontal="right"/>
    </xf>
    <xf numFmtId="0" fontId="0" fillId="10" borderId="0" xfId="0" applyFill="1" applyAlignment="1" applyProtection="1">
      <alignment horizontal="right"/>
    </xf>
    <xf numFmtId="0" fontId="31" fillId="8" borderId="0" xfId="0" applyFont="1" applyFill="1" applyAlignment="1" applyProtection="1">
      <alignment horizontal="right"/>
    </xf>
    <xf numFmtId="0" fontId="31" fillId="8" borderId="7" xfId="0" applyFont="1" applyFill="1" applyBorder="1" applyAlignment="1" applyProtection="1">
      <alignment horizontal="right"/>
    </xf>
    <xf numFmtId="0" fontId="24" fillId="0" borderId="3" xfId="0" applyFont="1" applyBorder="1" applyAlignment="1" applyProtection="1">
      <alignment horizontal="center" vertical="center"/>
    </xf>
    <xf numFmtId="0" fontId="31" fillId="10" borderId="0" xfId="0" applyFont="1" applyFill="1" applyAlignment="1" applyProtection="1">
      <alignment horizontal="right"/>
    </xf>
    <xf numFmtId="0" fontId="31" fillId="10" borderId="7" xfId="0" applyFont="1" applyFill="1" applyBorder="1" applyAlignment="1" applyProtection="1">
      <alignment horizontal="right"/>
    </xf>
    <xf numFmtId="0" fontId="24" fillId="8" borderId="2" xfId="0" applyFont="1" applyFill="1" applyBorder="1" applyAlignment="1" applyProtection="1">
      <alignment horizontal="right"/>
    </xf>
    <xf numFmtId="0" fontId="24" fillId="8" borderId="1" xfId="0" applyFont="1" applyFill="1" applyBorder="1" applyAlignment="1" applyProtection="1">
      <alignment horizontal="right"/>
    </xf>
    <xf numFmtId="0" fontId="24" fillId="8" borderId="20" xfId="0" applyFont="1" applyFill="1" applyBorder="1" applyAlignment="1" applyProtection="1">
      <alignment horizontal="right"/>
    </xf>
    <xf numFmtId="0" fontId="29" fillId="0" borderId="0" xfId="0" applyFont="1" applyAlignment="1" applyProtection="1">
      <alignment vertical="center" wrapText="1"/>
    </xf>
    <xf numFmtId="0" fontId="0" fillId="10" borderId="7" xfId="0" applyFill="1" applyBorder="1" applyAlignment="1" applyProtection="1">
      <alignment horizontal="right"/>
    </xf>
    <xf numFmtId="0" fontId="30" fillId="19" borderId="38" xfId="0" applyFont="1" applyFill="1" applyBorder="1" applyAlignment="1" applyProtection="1">
      <alignment vertical="center"/>
    </xf>
    <xf numFmtId="0" fontId="0" fillId="19" borderId="38" xfId="0" applyFont="1" applyFill="1" applyBorder="1" applyAlignment="1" applyProtection="1">
      <alignment vertical="center"/>
    </xf>
    <xf numFmtId="164" fontId="0" fillId="19" borderId="38" xfId="0" applyNumberFormat="1" applyFont="1" applyFill="1" applyBorder="1" applyAlignment="1" applyProtection="1">
      <alignment vertical="center"/>
    </xf>
    <xf numFmtId="0" fontId="0" fillId="10" borderId="4" xfId="0" applyFill="1" applyBorder="1" applyAlignment="1" applyProtection="1">
      <alignment horizontal="left"/>
    </xf>
    <xf numFmtId="0" fontId="0" fillId="10" borderId="4" xfId="0" applyFont="1" applyFill="1" applyBorder="1" applyAlignment="1" applyProtection="1">
      <alignment horizontal="left"/>
    </xf>
    <xf numFmtId="0" fontId="0" fillId="8" borderId="2" xfId="0" applyFont="1" applyFill="1" applyBorder="1" applyAlignment="1" applyProtection="1">
      <alignment horizontal="right"/>
    </xf>
    <xf numFmtId="0" fontId="0" fillId="8" borderId="1" xfId="0" applyFont="1" applyFill="1" applyBorder="1" applyAlignment="1" applyProtection="1">
      <alignment horizontal="right"/>
    </xf>
    <xf numFmtId="0" fontId="0" fillId="8" borderId="20" xfId="0" applyFont="1" applyFill="1" applyBorder="1" applyAlignment="1" applyProtection="1">
      <alignment horizontal="right"/>
    </xf>
    <xf numFmtId="0" fontId="0" fillId="8" borderId="2" xfId="0" applyFill="1" applyBorder="1" applyAlignment="1" applyProtection="1">
      <alignment horizontal="right"/>
    </xf>
    <xf numFmtId="0" fontId="25" fillId="5" borderId="14" xfId="3" applyFont="1" applyFill="1" applyBorder="1" applyAlignment="1" applyProtection="1">
      <alignment vertical="center" wrapText="1"/>
    </xf>
    <xf numFmtId="0" fontId="25" fillId="5" borderId="13" xfId="3" applyFont="1" applyFill="1" applyBorder="1" applyAlignment="1" applyProtection="1">
      <alignment vertical="center" wrapText="1"/>
    </xf>
    <xf numFmtId="0" fontId="24" fillId="5" borderId="4" xfId="0" applyFont="1" applyFill="1" applyBorder="1" applyAlignment="1" applyProtection="1">
      <alignment wrapText="1"/>
    </xf>
    <xf numFmtId="0" fontId="0" fillId="0" borderId="2" xfId="0" applyFill="1" applyBorder="1" applyAlignment="1" applyProtection="1">
      <alignment horizontal="center"/>
    </xf>
    <xf numFmtId="0" fontId="0" fillId="0" borderId="1" xfId="0" applyFill="1" applyBorder="1" applyAlignment="1" applyProtection="1">
      <alignment horizontal="center"/>
    </xf>
    <xf numFmtId="0" fontId="0" fillId="0" borderId="20" xfId="0" applyFill="1" applyBorder="1" applyAlignment="1" applyProtection="1">
      <alignment horizontal="center"/>
    </xf>
    <xf numFmtId="0" fontId="0" fillId="0" borderId="2" xfId="0" applyBorder="1" applyAlignment="1" applyProtection="1">
      <alignment horizontal="center" vertical="center"/>
    </xf>
    <xf numFmtId="0" fontId="0" fillId="0" borderId="20" xfId="0" applyBorder="1" applyAlignment="1" applyProtection="1">
      <alignment horizontal="center" vertical="center"/>
    </xf>
    <xf numFmtId="0" fontId="24" fillId="5" borderId="4" xfId="0" applyFont="1" applyFill="1" applyBorder="1" applyAlignment="1" applyProtection="1">
      <alignment horizontal="left" vertical="center"/>
    </xf>
    <xf numFmtId="0" fontId="0" fillId="0" borderId="1" xfId="0" applyBorder="1" applyAlignment="1" applyProtection="1">
      <alignment horizontal="center" vertical="center"/>
    </xf>
    <xf numFmtId="0" fontId="0" fillId="10" borderId="4" xfId="0" applyFill="1" applyBorder="1" applyAlignment="1" applyProtection="1">
      <alignment wrapText="1"/>
    </xf>
    <xf numFmtId="0" fontId="0" fillId="10" borderId="2" xfId="0" applyFill="1" applyBorder="1" applyAlignment="1" applyProtection="1">
      <alignment wrapText="1"/>
    </xf>
    <xf numFmtId="0" fontId="24" fillId="8" borderId="2" xfId="0" applyFont="1" applyFill="1" applyBorder="1" applyAlignment="1" applyProtection="1">
      <alignment horizontal="right" wrapText="1"/>
    </xf>
    <xf numFmtId="0" fontId="24" fillId="8" borderId="1" xfId="0" applyFont="1" applyFill="1" applyBorder="1" applyAlignment="1" applyProtection="1">
      <alignment horizontal="right" wrapText="1"/>
    </xf>
    <xf numFmtId="0" fontId="24" fillId="8" borderId="20" xfId="0" applyFont="1" applyFill="1" applyBorder="1" applyAlignment="1" applyProtection="1">
      <alignment horizontal="right" wrapText="1"/>
    </xf>
    <xf numFmtId="0" fontId="0" fillId="10" borderId="4" xfId="0" applyFont="1" applyFill="1" applyBorder="1" applyProtection="1"/>
    <xf numFmtId="0" fontId="0" fillId="0" borderId="2"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20" xfId="0" applyFill="1" applyBorder="1" applyAlignment="1" applyProtection="1">
      <alignment horizontal="center" vertical="center"/>
    </xf>
    <xf numFmtId="0" fontId="30" fillId="19" borderId="38" xfId="0" applyFont="1" applyFill="1" applyBorder="1" applyAlignment="1" applyProtection="1">
      <alignment vertical="center"/>
      <protection locked="0"/>
    </xf>
    <xf numFmtId="0" fontId="0" fillId="19" borderId="38" xfId="0" applyFont="1" applyFill="1" applyBorder="1" applyAlignment="1" applyProtection="1">
      <alignment vertical="center"/>
      <protection locked="0"/>
    </xf>
    <xf numFmtId="164" fontId="0" fillId="19" borderId="38" xfId="0" applyNumberFormat="1" applyFont="1" applyFill="1" applyBorder="1" applyAlignment="1" applyProtection="1">
      <alignment vertical="center"/>
      <protection locked="0"/>
    </xf>
    <xf numFmtId="0" fontId="24" fillId="5" borderId="5" xfId="0" applyFont="1" applyFill="1" applyBorder="1" applyAlignment="1" applyProtection="1">
      <alignment horizontal="center" vertical="center"/>
    </xf>
    <xf numFmtId="0" fontId="24" fillId="5" borderId="3" xfId="0" applyFont="1" applyFill="1" applyBorder="1" applyAlignment="1" applyProtection="1">
      <alignment horizontal="center" vertical="center"/>
    </xf>
    <xf numFmtId="0" fontId="24" fillId="5" borderId="41" xfId="0" applyFont="1" applyFill="1" applyBorder="1" applyAlignment="1" applyProtection="1">
      <alignment horizontal="center" vertical="center"/>
    </xf>
    <xf numFmtId="0" fontId="24" fillId="5" borderId="24" xfId="0" applyFont="1" applyFill="1" applyBorder="1" applyAlignment="1" applyProtection="1">
      <alignment horizontal="center" vertical="center"/>
    </xf>
    <xf numFmtId="0" fontId="24" fillId="5" borderId="38" xfId="0" applyFont="1" applyFill="1" applyBorder="1" applyAlignment="1" applyProtection="1">
      <alignment horizontal="center" vertical="center"/>
    </xf>
    <xf numFmtId="0" fontId="24" fillId="5" borderId="6" xfId="0" applyFont="1" applyFill="1" applyBorder="1" applyAlignment="1" applyProtection="1">
      <alignment horizontal="center" vertical="center"/>
    </xf>
    <xf numFmtId="0" fontId="29" fillId="19" borderId="23" xfId="0" applyFont="1" applyFill="1" applyBorder="1" applyAlignment="1" applyProtection="1">
      <alignment horizontal="left" vertical="top" wrapText="1"/>
      <protection locked="0"/>
    </xf>
    <xf numFmtId="0" fontId="29" fillId="19" borderId="0" xfId="0" applyFont="1" applyFill="1" applyBorder="1" applyAlignment="1" applyProtection="1">
      <alignment horizontal="left" vertical="top" wrapText="1"/>
      <protection locked="0"/>
    </xf>
    <xf numFmtId="0" fontId="29" fillId="19" borderId="45" xfId="0" applyFont="1" applyFill="1" applyBorder="1" applyAlignment="1" applyProtection="1">
      <alignment horizontal="left" vertical="top" wrapText="1"/>
      <protection locked="0"/>
    </xf>
    <xf numFmtId="0" fontId="0" fillId="13" borderId="23" xfId="0" applyFill="1" applyBorder="1" applyAlignment="1" applyProtection="1">
      <alignment horizontal="left" vertical="center" wrapText="1"/>
    </xf>
    <xf numFmtId="0" fontId="0" fillId="13" borderId="0" xfId="0" applyFill="1" applyBorder="1" applyAlignment="1" applyProtection="1">
      <alignment horizontal="left" vertical="center" wrapText="1"/>
    </xf>
    <xf numFmtId="0" fontId="0" fillId="13" borderId="45" xfId="0" applyFill="1" applyBorder="1" applyAlignment="1" applyProtection="1">
      <alignment horizontal="left" vertical="center" wrapText="1"/>
    </xf>
    <xf numFmtId="0" fontId="29" fillId="19" borderId="50" xfId="0" applyFont="1" applyFill="1" applyBorder="1" applyAlignment="1" applyProtection="1">
      <alignment horizontal="left" vertical="top" wrapText="1"/>
      <protection locked="0"/>
    </xf>
    <xf numFmtId="0" fontId="29" fillId="19" borderId="54" xfId="0" applyFont="1" applyFill="1" applyBorder="1" applyAlignment="1" applyProtection="1">
      <alignment horizontal="left" vertical="top" wrapText="1"/>
      <protection locked="0"/>
    </xf>
    <xf numFmtId="0" fontId="29" fillId="19" borderId="51" xfId="0" applyFont="1" applyFill="1" applyBorder="1" applyAlignment="1" applyProtection="1">
      <alignment horizontal="left" vertical="top" wrapText="1"/>
      <protection locked="0"/>
    </xf>
    <xf numFmtId="0" fontId="29" fillId="0" borderId="0" xfId="0" applyFont="1" applyAlignment="1" applyProtection="1">
      <alignment horizontal="left" vertical="top" wrapText="1"/>
    </xf>
    <xf numFmtId="0" fontId="0" fillId="19" borderId="23" xfId="0" applyFill="1" applyBorder="1" applyAlignment="1" applyProtection="1">
      <alignment horizontal="left" vertical="top" wrapText="1"/>
      <protection locked="0"/>
    </xf>
    <xf numFmtId="0" fontId="0" fillId="19" borderId="0" xfId="0" applyFill="1" applyBorder="1" applyAlignment="1" applyProtection="1">
      <alignment horizontal="left" vertical="top" wrapText="1"/>
      <protection locked="0"/>
    </xf>
    <xf numFmtId="0" fontId="0" fillId="19" borderId="45" xfId="0" applyFill="1" applyBorder="1" applyAlignment="1" applyProtection="1">
      <alignment horizontal="left" vertical="top" wrapText="1"/>
      <protection locked="0"/>
    </xf>
    <xf numFmtId="0" fontId="0" fillId="13" borderId="72" xfId="0" applyFill="1" applyBorder="1" applyAlignment="1" applyProtection="1">
      <alignment horizontal="left" vertical="center" wrapText="1"/>
    </xf>
    <xf numFmtId="0" fontId="0" fillId="13" borderId="3" xfId="0" applyFill="1" applyBorder="1" applyAlignment="1" applyProtection="1">
      <alignment horizontal="left" vertical="center" wrapText="1"/>
    </xf>
    <xf numFmtId="0" fontId="0" fillId="13" borderId="73" xfId="0" applyFill="1" applyBorder="1" applyAlignment="1" applyProtection="1">
      <alignment horizontal="left" vertical="center" wrapText="1"/>
    </xf>
    <xf numFmtId="0" fontId="0" fillId="13" borderId="78" xfId="0" applyFill="1" applyBorder="1" applyAlignment="1" applyProtection="1">
      <alignment horizontal="left" vertical="top" wrapText="1"/>
    </xf>
    <xf numFmtId="0" fontId="0" fillId="13" borderId="1" xfId="0" applyFill="1" applyBorder="1" applyAlignment="1" applyProtection="1">
      <alignment horizontal="left" vertical="top" wrapText="1"/>
    </xf>
    <xf numFmtId="0" fontId="0" fillId="13" borderId="80" xfId="0" applyFill="1" applyBorder="1" applyAlignment="1" applyProtection="1">
      <alignment horizontal="left" vertical="top" wrapText="1"/>
    </xf>
    <xf numFmtId="0" fontId="24" fillId="13" borderId="74" xfId="0" applyFont="1" applyFill="1" applyBorder="1" applyAlignment="1" applyProtection="1">
      <alignment horizontal="center" vertical="top" wrapText="1"/>
    </xf>
    <xf numFmtId="0" fontId="24" fillId="13" borderId="75" xfId="0" applyFont="1" applyFill="1" applyBorder="1" applyAlignment="1" applyProtection="1">
      <alignment horizontal="center" vertical="top" wrapText="1"/>
    </xf>
    <xf numFmtId="0" fontId="0" fillId="19" borderId="79" xfId="0" applyFill="1" applyBorder="1" applyAlignment="1" applyProtection="1">
      <alignment horizontal="center" vertical="center"/>
      <protection locked="0"/>
    </xf>
    <xf numFmtId="0" fontId="0" fillId="19" borderId="4" xfId="0" applyFill="1" applyBorder="1" applyAlignment="1" applyProtection="1">
      <alignment horizontal="center" vertical="center"/>
      <protection locked="0"/>
    </xf>
    <xf numFmtId="0" fontId="0" fillId="19" borderId="4" xfId="0" applyFont="1" applyFill="1" applyBorder="1" applyAlignment="1" applyProtection="1">
      <alignment horizontal="center" vertical="center"/>
      <protection locked="0"/>
    </xf>
    <xf numFmtId="0" fontId="0" fillId="19" borderId="40" xfId="0" applyFill="1" applyBorder="1" applyAlignment="1" applyProtection="1">
      <alignment horizontal="center" vertical="center"/>
      <protection locked="0"/>
    </xf>
    <xf numFmtId="0" fontId="34" fillId="0" borderId="0" xfId="0" applyFont="1" applyAlignment="1" applyProtection="1">
      <alignment horizontal="left" vertical="top"/>
    </xf>
    <xf numFmtId="0" fontId="24" fillId="13" borderId="76" xfId="0" applyFont="1" applyFill="1" applyBorder="1" applyAlignment="1" applyProtection="1">
      <alignment horizontal="right" vertical="center"/>
    </xf>
    <xf numFmtId="0" fontId="24" fillId="13" borderId="77" xfId="0" applyFont="1" applyFill="1" applyBorder="1" applyAlignment="1" applyProtection="1">
      <alignment horizontal="right" vertical="center"/>
    </xf>
    <xf numFmtId="0" fontId="0" fillId="0" borderId="0" xfId="0" applyFont="1" applyAlignment="1" applyProtection="1">
      <alignment horizontal="center" vertical="center"/>
    </xf>
    <xf numFmtId="0" fontId="24" fillId="13" borderId="78" xfId="0" applyFont="1" applyFill="1" applyBorder="1" applyAlignment="1" applyProtection="1">
      <alignment horizontal="center" vertical="center" wrapText="1"/>
    </xf>
    <xf numFmtId="0" fontId="24" fillId="13" borderId="20" xfId="0" applyFont="1" applyFill="1" applyBorder="1" applyAlignment="1" applyProtection="1">
      <alignment horizontal="center" vertical="center" wrapText="1"/>
    </xf>
    <xf numFmtId="0" fontId="25" fillId="13" borderId="74" xfId="0" applyFont="1" applyFill="1" applyBorder="1" applyAlignment="1" applyProtection="1">
      <alignment horizontal="center" vertical="top" wrapText="1"/>
    </xf>
    <xf numFmtId="0" fontId="27" fillId="0" borderId="56" xfId="0" applyFont="1" applyBorder="1" applyAlignment="1" applyProtection="1">
      <alignment horizontal="center"/>
    </xf>
    <xf numFmtId="0" fontId="0" fillId="19" borderId="0" xfId="0" applyFill="1" applyAlignment="1" applyProtection="1">
      <alignment horizontal="center"/>
      <protection locked="0"/>
    </xf>
    <xf numFmtId="164" fontId="0" fillId="19" borderId="17" xfId="0" applyNumberFormat="1" applyFill="1" applyBorder="1" applyAlignment="1" applyProtection="1">
      <alignment horizontal="center"/>
      <protection locked="0"/>
    </xf>
    <xf numFmtId="0" fontId="0" fillId="19" borderId="17" xfId="0" applyFill="1" applyBorder="1" applyAlignment="1" applyProtection="1">
      <alignment horizontal="center"/>
      <protection locked="0"/>
    </xf>
    <xf numFmtId="0" fontId="50" fillId="22" borderId="0" xfId="0" applyFont="1" applyFill="1" applyAlignment="1" applyProtection="1">
      <alignment horizontal="left" vertical="center" wrapText="1"/>
    </xf>
    <xf numFmtId="0" fontId="27" fillId="22" borderId="0" xfId="0" applyFont="1" applyFill="1" applyAlignment="1" applyProtection="1">
      <alignment horizontal="center" vertical="center" wrapText="1"/>
    </xf>
    <xf numFmtId="168" fontId="26" fillId="0" borderId="0" xfId="0" applyNumberFormat="1" applyFont="1" applyFill="1" applyBorder="1" applyAlignment="1" applyProtection="1">
      <alignment horizontal="left" vertical="top" wrapText="1"/>
    </xf>
    <xf numFmtId="0" fontId="26" fillId="0" borderId="0" xfId="0" applyFont="1" applyFill="1" applyBorder="1" applyAlignment="1" applyProtection="1">
      <alignment horizontal="right" vertical="center" wrapText="1"/>
    </xf>
    <xf numFmtId="0" fontId="50" fillId="22" borderId="0" xfId="0" applyFont="1" applyFill="1" applyAlignment="1" applyProtection="1">
      <alignment horizontal="right" vertical="center" wrapText="1"/>
    </xf>
    <xf numFmtId="0" fontId="50" fillId="22" borderId="0" xfId="0" applyFont="1" applyFill="1" applyAlignment="1" applyProtection="1">
      <alignment horizontal="center" vertical="center" wrapText="1"/>
    </xf>
  </cellXfs>
  <cellStyles count="7">
    <cellStyle name="Comma 2" xfId="1"/>
    <cellStyle name="Currency" xfId="2" builtinId="4"/>
    <cellStyle name="Good" xfId="3" builtinId="26"/>
    <cellStyle name="Normal" xfId="0" builtinId="0"/>
    <cellStyle name="Normal 2" xfId="4"/>
    <cellStyle name="Normal 2 2" xfId="5"/>
    <cellStyle name="Percent" xfId="6" builtinId="5"/>
  </cellStyles>
  <dxfs count="20">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colors>
    <mruColors>
      <color rgb="FFFFFF99"/>
      <color rgb="FFCCFF33"/>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104775</xdr:rowOff>
    </xdr:from>
    <xdr:to>
      <xdr:col>9</xdr:col>
      <xdr:colOff>600075</xdr:colOff>
      <xdr:row>60</xdr:row>
      <xdr:rowOff>171450</xdr:rowOff>
    </xdr:to>
    <xdr:sp macro="" textlink="">
      <xdr:nvSpPr>
        <xdr:cNvPr id="5" name="TextBox 4"/>
        <xdr:cNvSpPr txBox="1"/>
      </xdr:nvSpPr>
      <xdr:spPr>
        <a:xfrm>
          <a:off x="85725" y="104775"/>
          <a:ext cx="6000750" cy="1154430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FINANCIAL WORKBOOK  DESCRIPTION AND INSTRUCTIONS</a:t>
          </a:r>
        </a:p>
        <a:p>
          <a:pPr marL="0" marR="0" indent="0" algn="ctr" defTabSz="914400" eaLnBrk="1" fontAlgn="auto" latinLnBrk="0" hangingPunct="1">
            <a:lnSpc>
              <a:spcPct val="100000"/>
            </a:lnSpc>
            <a:spcBef>
              <a:spcPts val="0"/>
            </a:spcBef>
            <a:spcAft>
              <a:spcPts val="0"/>
            </a:spcAft>
            <a:buClrTx/>
            <a:buSzTx/>
            <a:buFontTx/>
            <a:buNone/>
            <a:tabLst/>
            <a:defRPr/>
          </a:pPr>
          <a:endParaRPr lang="en-US"/>
        </a:p>
        <a:p>
          <a:r>
            <a:rPr lang="en-US" sz="1100" baseline="0"/>
            <a:t>You may use the arrows on the bottom left to move through the tabs OR right click over the arrows to see all tabs and click on the desired tab. </a:t>
          </a:r>
        </a:p>
        <a:p>
          <a:endParaRPr lang="en-US" sz="1100" baseline="0"/>
        </a:p>
        <a:p>
          <a:r>
            <a:rPr lang="en-US" sz="1100" baseline="0"/>
            <a:t>This workbook has been locked by DFA/IGS. You may only input information in the YELLOW cells throughout the workbook.</a:t>
          </a:r>
        </a:p>
        <a:p>
          <a:endParaRPr lang="en-US" sz="1100" baseline="0"/>
        </a:p>
        <a:p>
          <a:r>
            <a:rPr lang="en-US" sz="1100" baseline="0"/>
            <a:t>Unless otherwise stated, all required signatures must be that of the Authorized Official OR the Acting Authorized Official.</a:t>
          </a:r>
        </a:p>
        <a:p>
          <a:endParaRPr lang="en-US" sz="1100" baseline="0"/>
        </a:p>
        <a:p>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The</a:t>
          </a:r>
          <a:r>
            <a:rPr lang="en-US" sz="1100" b="1" baseline="0">
              <a:solidFill>
                <a:schemeClr val="dk1"/>
              </a:solidFill>
              <a:latin typeface="+mn-lt"/>
              <a:ea typeface="+mn-ea"/>
              <a:cs typeface="+mn-cs"/>
            </a:rPr>
            <a:t> following tabs in this workbook are:</a:t>
          </a:r>
          <a:endParaRPr lang="en-US" sz="11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Reporting Requirements</a:t>
          </a:r>
          <a:r>
            <a:rPr lang="en-US" sz="1100" b="0" baseline="0">
              <a:solidFill>
                <a:schemeClr val="dk1"/>
              </a:solidFill>
              <a:latin typeface="+mn-lt"/>
              <a:ea typeface="+mn-ea"/>
              <a:cs typeface="+mn-cs"/>
            </a:rPr>
            <a:t> provides information about </a:t>
          </a:r>
          <a:r>
            <a:rPr lang="en-US" sz="1100">
              <a:solidFill>
                <a:schemeClr val="dk1"/>
              </a:solidFill>
              <a:latin typeface="+mn-lt"/>
              <a:ea typeface="+mn-ea"/>
              <a:cs typeface="+mn-cs"/>
            </a:rPr>
            <a:t>when invoices and reports are due to ensure timely grant</a:t>
          </a:r>
          <a:r>
            <a:rPr lang="en-US" sz="1100" baseline="0">
              <a:solidFill>
                <a:schemeClr val="dk1"/>
              </a:solidFill>
              <a:latin typeface="+mn-lt"/>
              <a:ea typeface="+mn-ea"/>
              <a:cs typeface="+mn-cs"/>
            </a:rPr>
            <a:t> payments and to comply with federal and state regulations.</a:t>
          </a:r>
          <a:endParaRPr lang="en-US"/>
        </a:p>
        <a:p>
          <a:endParaRPr lang="en-US" sz="1100" b="1">
            <a:solidFill>
              <a:schemeClr val="dk1"/>
            </a:solidFill>
            <a:latin typeface="+mn-lt"/>
            <a:ea typeface="+mn-ea"/>
            <a:cs typeface="+mn-cs"/>
          </a:endParaRPr>
        </a:p>
        <a:p>
          <a:r>
            <a:rPr lang="en-US" sz="1100" b="1">
              <a:solidFill>
                <a:schemeClr val="dk1"/>
              </a:solidFill>
              <a:latin typeface="+mn-lt"/>
              <a:ea typeface="+mn-ea"/>
              <a:cs typeface="+mn-cs"/>
            </a:rPr>
            <a:t>Subgrant Information</a:t>
          </a:r>
          <a:r>
            <a:rPr lang="en-US" sz="1100">
              <a:solidFill>
                <a:schemeClr val="dk1"/>
              </a:solidFill>
              <a:latin typeface="+mn-lt"/>
              <a:ea typeface="+mn-ea"/>
              <a:cs typeface="+mn-cs"/>
            </a:rPr>
            <a:t> contains data about</a:t>
          </a:r>
          <a:r>
            <a:rPr lang="en-US" sz="1100" baseline="0">
              <a:solidFill>
                <a:schemeClr val="dk1"/>
              </a:solidFill>
              <a:latin typeface="+mn-lt"/>
              <a:ea typeface="+mn-ea"/>
              <a:cs typeface="+mn-cs"/>
            </a:rPr>
            <a:t> your organization and the grant award.</a:t>
          </a:r>
          <a:r>
            <a:rPr lang="en-US" sz="1100">
              <a:solidFill>
                <a:schemeClr val="dk1"/>
              </a:solidFill>
              <a:latin typeface="+mn-lt"/>
              <a:ea typeface="+mn-ea"/>
              <a:cs typeface="+mn-cs"/>
            </a:rPr>
            <a:t> Information from this page populates throughout the workbook. </a:t>
          </a:r>
        </a:p>
        <a:p>
          <a:endParaRPr lang="en-US" sz="1100" b="1">
            <a:solidFill>
              <a:schemeClr val="dk1"/>
            </a:solidFill>
            <a:latin typeface="+mn-lt"/>
            <a:ea typeface="+mn-ea"/>
            <a:cs typeface="+mn-cs"/>
          </a:endParaRPr>
        </a:p>
        <a:p>
          <a:r>
            <a:rPr lang="en-US" sz="1100" b="1">
              <a:solidFill>
                <a:schemeClr val="dk1"/>
              </a:solidFill>
              <a:latin typeface="+mn-lt"/>
              <a:ea typeface="+mn-ea"/>
              <a:cs typeface="+mn-cs"/>
            </a:rPr>
            <a:t>Agency Certification</a:t>
          </a:r>
          <a:r>
            <a:rPr lang="en-US" sz="1100" b="0" baseline="0">
              <a:solidFill>
                <a:schemeClr val="dk1"/>
              </a:solidFill>
              <a:latin typeface="+mn-lt"/>
              <a:ea typeface="+mn-ea"/>
              <a:cs typeface="+mn-cs"/>
            </a:rPr>
            <a:t> is your legal acceptance and certification that the organization description </a:t>
          </a:r>
          <a:r>
            <a:rPr lang="en-US" sz="1100" b="1" baseline="0">
              <a:solidFill>
                <a:schemeClr val="dk1"/>
              </a:solidFill>
              <a:latin typeface="+mn-lt"/>
              <a:ea typeface="+mn-ea"/>
              <a:cs typeface="+mn-cs"/>
            </a:rPr>
            <a:t>AND</a:t>
          </a:r>
          <a:r>
            <a:rPr lang="en-US" sz="1100" b="0" baseline="0">
              <a:solidFill>
                <a:schemeClr val="dk1"/>
              </a:solidFill>
              <a:latin typeface="+mn-lt"/>
              <a:ea typeface="+mn-ea"/>
              <a:cs typeface="+mn-cs"/>
            </a:rPr>
            <a:t> all information that you will submit throughout the grant cycle is accurate, correct, and that your agency will adhere to all the rules and regulations of the subgrant.  </a:t>
          </a:r>
          <a:r>
            <a:rPr lang="en-US" sz="1100" b="0" i="1" baseline="0">
              <a:solidFill>
                <a:schemeClr val="dk1"/>
              </a:solidFill>
              <a:latin typeface="+mn-lt"/>
              <a:ea typeface="+mn-ea"/>
              <a:cs typeface="+mn-cs"/>
            </a:rPr>
            <a:t>This must be signed and dated by your Authorized Official and returned to DFA/IGS before any reimbursement requests can be processed.</a:t>
          </a:r>
          <a:endParaRPr lang="en-US" sz="1100" b="0" i="1">
            <a:solidFill>
              <a:schemeClr val="dk1"/>
            </a:solidFill>
            <a:latin typeface="+mn-lt"/>
            <a:ea typeface="+mn-ea"/>
            <a:cs typeface="+mn-cs"/>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Approved Budgets</a:t>
          </a:r>
          <a:r>
            <a:rPr lang="en-US" sz="1100" b="1" baseline="0">
              <a:solidFill>
                <a:schemeClr val="dk1"/>
              </a:solidFill>
              <a:latin typeface="+mn-lt"/>
              <a:ea typeface="+mn-ea"/>
              <a:cs typeface="+mn-cs"/>
            </a:rPr>
            <a:t> </a:t>
          </a:r>
          <a:r>
            <a:rPr lang="en-US" sz="1100">
              <a:solidFill>
                <a:schemeClr val="dk1"/>
              </a:solidFill>
              <a:latin typeface="+mn-lt"/>
              <a:ea typeface="+mn-ea"/>
              <a:cs typeface="+mn-cs"/>
            </a:rPr>
            <a:t>is where information from your approved budget is maintained. </a:t>
          </a:r>
        </a:p>
        <a:p>
          <a:endParaRPr lang="en-US" sz="1100" b="1">
            <a:solidFill>
              <a:schemeClr val="dk1"/>
            </a:solidFill>
            <a:latin typeface="+mn-lt"/>
            <a:ea typeface="+mn-ea"/>
            <a:cs typeface="+mn-cs"/>
          </a:endParaRPr>
        </a:p>
        <a:p>
          <a:r>
            <a:rPr lang="en-US" sz="1100" b="1">
              <a:solidFill>
                <a:schemeClr val="dk1"/>
              </a:solidFill>
              <a:latin typeface="+mn-lt"/>
              <a:ea typeface="+mn-ea"/>
              <a:cs typeface="+mn-cs"/>
            </a:rPr>
            <a:t>Invoices</a:t>
          </a:r>
          <a:r>
            <a:rPr lang="en-US" sz="1100">
              <a:solidFill>
                <a:schemeClr val="dk1"/>
              </a:solidFill>
              <a:latin typeface="+mn-lt"/>
              <a:ea typeface="+mn-ea"/>
              <a:cs typeface="+mn-cs"/>
            </a:rPr>
            <a:t> – 30 Invoice pages have been provided. Most</a:t>
          </a:r>
          <a:r>
            <a:rPr lang="en-US" sz="1100" baseline="0">
              <a:solidFill>
                <a:schemeClr val="dk1"/>
              </a:solidFill>
              <a:latin typeface="+mn-lt"/>
              <a:ea typeface="+mn-ea"/>
              <a:cs typeface="+mn-cs"/>
            </a:rPr>
            <a:t> of the information on these pages are prepopulated formulas. You may only input information in the yellow cells.</a:t>
          </a:r>
        </a:p>
        <a:p>
          <a:endParaRPr lang="en-US" sz="1100" baseline="0">
            <a:solidFill>
              <a:schemeClr val="dk1"/>
            </a:solidFill>
            <a:latin typeface="+mn-lt"/>
            <a:ea typeface="+mn-ea"/>
            <a:cs typeface="+mn-cs"/>
          </a:endParaRPr>
        </a:p>
        <a:p>
          <a:r>
            <a:rPr lang="en-US" sz="1100" baseline="0">
              <a:solidFill>
                <a:schemeClr val="dk1"/>
              </a:solidFill>
              <a:latin typeface="+mn-lt"/>
              <a:ea typeface="+mn-ea"/>
              <a:cs typeface="+mn-cs"/>
            </a:rPr>
            <a:t>     -Use the next invoice in line for each request.</a:t>
          </a:r>
        </a:p>
        <a:p>
          <a:endParaRPr lang="en-US" sz="1100" baseline="0">
            <a:solidFill>
              <a:schemeClr val="dk1"/>
            </a:solidFill>
            <a:latin typeface="+mn-lt"/>
            <a:ea typeface="+mn-ea"/>
            <a:cs typeface="+mn-cs"/>
          </a:endParaRPr>
        </a:p>
        <a:p>
          <a:r>
            <a:rPr lang="en-US" sz="1100" baseline="0">
              <a:solidFill>
                <a:schemeClr val="dk1"/>
              </a:solidFill>
              <a:latin typeface="+mn-lt"/>
              <a:ea typeface="+mn-ea"/>
              <a:cs typeface="+mn-cs"/>
            </a:rPr>
            <a:t>     -Input the Dates Covered By The Request.</a:t>
          </a:r>
        </a:p>
        <a:p>
          <a:endParaRPr lang="en-US" sz="1100" baseline="0">
            <a:solidFill>
              <a:schemeClr val="dk1"/>
            </a:solidFill>
            <a:latin typeface="+mn-lt"/>
            <a:ea typeface="+mn-ea"/>
            <a:cs typeface="+mn-cs"/>
          </a:endParaRPr>
        </a:p>
        <a:p>
          <a:r>
            <a:rPr lang="en-US" sz="1100" baseline="0">
              <a:solidFill>
                <a:schemeClr val="dk1"/>
              </a:solidFill>
              <a:latin typeface="+mn-lt"/>
              <a:ea typeface="+mn-ea"/>
              <a:cs typeface="+mn-cs"/>
            </a:rPr>
            <a:t>     -Fill in each line item for which you are requesting reimbursement and your reported match.</a:t>
          </a:r>
        </a:p>
        <a:p>
          <a:endParaRPr lang="en-US" sz="1100" baseline="0">
            <a:solidFill>
              <a:schemeClr val="dk1"/>
            </a:solidFill>
            <a:latin typeface="+mn-lt"/>
            <a:ea typeface="+mn-ea"/>
            <a:cs typeface="+mn-cs"/>
          </a:endParaRPr>
        </a:p>
        <a:p>
          <a:r>
            <a:rPr lang="en-US" sz="1100" baseline="0">
              <a:solidFill>
                <a:schemeClr val="dk1"/>
              </a:solidFill>
              <a:latin typeface="+mn-lt"/>
              <a:ea typeface="+mn-ea"/>
              <a:cs typeface="+mn-cs"/>
            </a:rPr>
            <a:t>     -Print, sign, and date the invoice page. The signature must be that of the Authorized Official </a:t>
          </a:r>
          <a:r>
            <a:rPr lang="en-US" sz="1100" b="1" baseline="0">
              <a:solidFill>
                <a:schemeClr val="dk1"/>
              </a:solidFill>
              <a:latin typeface="+mn-lt"/>
              <a:ea typeface="+mn-ea"/>
              <a:cs typeface="+mn-cs"/>
            </a:rPr>
            <a:t>OR</a:t>
          </a:r>
          <a:r>
            <a:rPr lang="en-US" sz="1100" baseline="0">
              <a:solidFill>
                <a:schemeClr val="dk1"/>
              </a:solidFill>
              <a:latin typeface="+mn-lt"/>
              <a:ea typeface="+mn-ea"/>
              <a:cs typeface="+mn-cs"/>
            </a:rPr>
            <a:t> the</a:t>
          </a:r>
        </a:p>
        <a:p>
          <a:r>
            <a:rPr lang="en-US" sz="1100" baseline="0">
              <a:solidFill>
                <a:schemeClr val="dk1"/>
              </a:solidFill>
              <a:latin typeface="+mn-lt"/>
              <a:ea typeface="+mn-ea"/>
              <a:cs typeface="+mn-cs"/>
            </a:rPr>
            <a:t>      Acting Authorized Official.</a:t>
          </a:r>
        </a:p>
        <a:p>
          <a:endParaRPr lang="en-US" sz="1100" baseline="0">
            <a:solidFill>
              <a:schemeClr val="dk1"/>
            </a:solidFill>
            <a:latin typeface="+mn-lt"/>
            <a:ea typeface="+mn-ea"/>
            <a:cs typeface="+mn-cs"/>
          </a:endParaRPr>
        </a:p>
        <a:p>
          <a:r>
            <a:rPr lang="en-US" sz="1100" baseline="0">
              <a:solidFill>
                <a:schemeClr val="dk1"/>
              </a:solidFill>
              <a:latin typeface="+mn-lt"/>
              <a:ea typeface="+mn-ea"/>
              <a:cs typeface="+mn-cs"/>
            </a:rPr>
            <a:t>     -</a:t>
          </a:r>
          <a:r>
            <a:rPr lang="en-US" sz="1100" b="1" i="0" u="none" strike="noStrike">
              <a:solidFill>
                <a:schemeClr val="dk1"/>
              </a:solidFill>
              <a:latin typeface="+mn-lt"/>
              <a:ea typeface="+mn-ea"/>
              <a:cs typeface="+mn-cs"/>
            </a:rPr>
            <a:t>Fax this completed form to 501-682-5155 or e-mail it directly to your Grants Analyst</a:t>
          </a:r>
          <a:r>
            <a:rPr lang="en-US" i="0"/>
            <a:t> .</a:t>
          </a:r>
        </a:p>
        <a:p>
          <a:endParaRPr lang="en-US" sz="1100" baseline="0">
            <a:solidFill>
              <a:schemeClr val="dk1"/>
            </a:solidFill>
            <a:latin typeface="+mn-lt"/>
            <a:ea typeface="+mn-ea"/>
            <a:cs typeface="+mn-cs"/>
          </a:endParaRPr>
        </a:p>
        <a:p>
          <a:r>
            <a:rPr lang="en-US" sz="1100" baseline="0">
              <a:solidFill>
                <a:schemeClr val="dk1"/>
              </a:solidFill>
              <a:latin typeface="+mn-lt"/>
              <a:ea typeface="+mn-ea"/>
              <a:cs typeface="+mn-cs"/>
            </a:rPr>
            <a:t>Your Grants Analyst will process the request and notify you by e-mail of the approval  (or denial) of the invoice, along with any adjustments that were made. </a:t>
          </a:r>
        </a:p>
        <a:p>
          <a:endParaRPr lang="en-US" sz="1100" baseline="0">
            <a:solidFill>
              <a:schemeClr val="dk1"/>
            </a:solidFill>
            <a:latin typeface="+mn-lt"/>
            <a:ea typeface="+mn-ea"/>
            <a:cs typeface="+mn-cs"/>
          </a:endParaRPr>
        </a:p>
        <a:p>
          <a:r>
            <a:rPr lang="en-US" sz="1100" b="1" u="sng" baseline="0">
              <a:solidFill>
                <a:schemeClr val="dk1"/>
              </a:solidFill>
              <a:latin typeface="+mn-lt"/>
              <a:ea typeface="+mn-ea"/>
              <a:cs typeface="+mn-cs"/>
            </a:rPr>
            <a:t>IGS staff will fill in the pink cells with the approved amounts and send you an updated workbook, which you are to use for your next request. Use the next invoice in line for each rquest.</a:t>
          </a:r>
        </a:p>
        <a:p>
          <a:endParaRPr lang="en-US" sz="1100" baseline="0">
            <a:solidFill>
              <a:schemeClr val="dk1"/>
            </a:solidFill>
            <a:latin typeface="+mn-lt"/>
            <a:ea typeface="+mn-ea"/>
            <a:cs typeface="+mn-cs"/>
          </a:endParaRPr>
        </a:p>
        <a:p>
          <a:r>
            <a:rPr lang="en-US" sz="1100" b="1">
              <a:solidFill>
                <a:schemeClr val="dk1"/>
              </a:solidFill>
              <a:latin typeface="+mn-lt"/>
              <a:ea typeface="+mn-ea"/>
              <a:cs typeface="+mn-cs"/>
            </a:rPr>
            <a:t>Reimbursement Summary Page</a:t>
          </a:r>
          <a:r>
            <a:rPr lang="en-US" sz="1100">
              <a:solidFill>
                <a:schemeClr val="dk1"/>
              </a:solidFill>
              <a:latin typeface="+mn-lt"/>
              <a:ea typeface="+mn-ea"/>
              <a:cs typeface="+mn-cs"/>
            </a:rPr>
            <a:t> provides</a:t>
          </a:r>
          <a:r>
            <a:rPr lang="en-US" sz="1100" baseline="0">
              <a:solidFill>
                <a:schemeClr val="dk1"/>
              </a:solidFill>
              <a:latin typeface="+mn-lt"/>
              <a:ea typeface="+mn-ea"/>
              <a:cs typeface="+mn-cs"/>
            </a:rPr>
            <a:t> a Year-To-Date snapshot of award and match utilized. This page is locked and requires no input on your part.</a:t>
          </a:r>
          <a:endParaRPr lang="en-US" sz="1100">
            <a:solidFill>
              <a:schemeClr val="dk1"/>
            </a:solidFill>
            <a:latin typeface="+mn-lt"/>
            <a:ea typeface="+mn-ea"/>
            <a:cs typeface="+mn-cs"/>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Year-End Financial Report</a:t>
          </a:r>
          <a:r>
            <a:rPr lang="en-US" sz="1100" b="1" baseline="0">
              <a:solidFill>
                <a:schemeClr val="dk1"/>
              </a:solidFill>
              <a:latin typeface="+mn-lt"/>
              <a:ea typeface="+mn-ea"/>
              <a:cs typeface="+mn-cs"/>
            </a:rPr>
            <a:t> </a:t>
          </a:r>
          <a:r>
            <a:rPr lang="en-US" sz="1100" b="0" baseline="0">
              <a:solidFill>
                <a:schemeClr val="dk1"/>
              </a:solidFill>
              <a:latin typeface="+mn-lt"/>
              <a:ea typeface="+mn-ea"/>
              <a:cs typeface="+mn-cs"/>
            </a:rPr>
            <a:t>is p</a:t>
          </a:r>
          <a:r>
            <a:rPr lang="en-US" sz="1100" b="0">
              <a:solidFill>
                <a:schemeClr val="dk1"/>
              </a:solidFill>
              <a:latin typeface="+mn-lt"/>
              <a:ea typeface="+mn-ea"/>
              <a:cs typeface="+mn-cs"/>
            </a:rPr>
            <a:t>opulated from the information provided in the </a:t>
          </a:r>
          <a:r>
            <a:rPr lang="en-US" sz="1100">
              <a:solidFill>
                <a:schemeClr val="dk1"/>
              </a:solidFill>
              <a:latin typeface="+mn-lt"/>
              <a:ea typeface="+mn-ea"/>
              <a:cs typeface="+mn-cs"/>
            </a:rPr>
            <a:t>Invoices. A section is available</a:t>
          </a:r>
          <a:r>
            <a:rPr lang="en-US" sz="1100" baseline="0">
              <a:solidFill>
                <a:schemeClr val="dk1"/>
              </a:solidFill>
              <a:latin typeface="+mn-lt"/>
              <a:ea typeface="+mn-ea"/>
              <a:cs typeface="+mn-cs"/>
            </a:rPr>
            <a:t> for you to add comments and remarks. P</a:t>
          </a:r>
          <a:r>
            <a:rPr lang="en-US" sz="1100">
              <a:solidFill>
                <a:schemeClr val="dk1"/>
              </a:solidFill>
              <a:latin typeface="+mn-lt"/>
              <a:ea typeface="+mn-ea"/>
              <a:cs typeface="+mn-cs"/>
            </a:rPr>
            <a:t>rint,</a:t>
          </a:r>
          <a:r>
            <a:rPr lang="en-US" sz="1100" baseline="0">
              <a:solidFill>
                <a:schemeClr val="dk1"/>
              </a:solidFill>
              <a:latin typeface="+mn-lt"/>
              <a:ea typeface="+mn-ea"/>
              <a:cs typeface="+mn-cs"/>
            </a:rPr>
            <a:t> s</a:t>
          </a:r>
          <a:r>
            <a:rPr lang="en-US" sz="1100">
              <a:solidFill>
                <a:schemeClr val="dk1"/>
              </a:solidFill>
              <a:latin typeface="+mn-lt"/>
              <a:ea typeface="+mn-ea"/>
              <a:cs typeface="+mn-cs"/>
            </a:rPr>
            <a:t>ign, and submit as part of your Final Report at the conclusion of the program.  </a:t>
          </a:r>
          <a:r>
            <a:rPr lang="en-US" sz="1100" baseline="0">
              <a:solidFill>
                <a:schemeClr val="dk1"/>
              </a:solidFill>
              <a:latin typeface="+mn-lt"/>
              <a:ea typeface="+mn-ea"/>
              <a:cs typeface="+mn-cs"/>
            </a:rPr>
            <a:t>The signature must be that of the Authorized Official OR the Acting Authorized Official.</a:t>
          </a:r>
          <a:endParaRPr lang="en-US"/>
        </a:p>
        <a:p>
          <a:endParaRPr lang="en-US" sz="1100" b="1">
            <a:solidFill>
              <a:schemeClr val="dk1"/>
            </a:solidFill>
            <a:latin typeface="+mn-lt"/>
            <a:ea typeface="+mn-ea"/>
            <a:cs typeface="+mn-cs"/>
          </a:endParaRPr>
        </a:p>
        <a:p>
          <a:r>
            <a:rPr lang="en-US" sz="1100" b="1">
              <a:solidFill>
                <a:schemeClr val="dk1"/>
              </a:solidFill>
              <a:latin typeface="+mn-lt"/>
              <a:ea typeface="+mn-ea"/>
              <a:cs typeface="+mn-cs"/>
            </a:rPr>
            <a:t>Budget Revision Worksheet </a:t>
          </a:r>
          <a:r>
            <a:rPr lang="en-US" sz="1100" b="0">
              <a:solidFill>
                <a:schemeClr val="dk1"/>
              </a:solidFill>
              <a:latin typeface="+mn-lt"/>
              <a:ea typeface="+mn-ea"/>
              <a:cs typeface="+mn-cs"/>
            </a:rPr>
            <a:t>is to</a:t>
          </a:r>
          <a:r>
            <a:rPr lang="en-US" sz="1100" b="0" baseline="0">
              <a:solidFill>
                <a:schemeClr val="dk1"/>
              </a:solidFill>
              <a:latin typeface="+mn-lt"/>
              <a:ea typeface="+mn-ea"/>
              <a:cs typeface="+mn-cs"/>
            </a:rPr>
            <a:t> be used when you find revisions are necessary in your budget. </a:t>
          </a:r>
          <a:r>
            <a:rPr lang="en-US" sz="1100">
              <a:solidFill>
                <a:schemeClr val="dk1"/>
              </a:solidFill>
              <a:latin typeface="+mn-lt"/>
              <a:ea typeface="+mn-ea"/>
              <a:cs typeface="+mn-cs"/>
            </a:rPr>
            <a:t> Only fill in the yellow cells to indicate increases or decreases in line items. Funds can only be moved among</a:t>
          </a:r>
          <a:r>
            <a:rPr lang="en-US" sz="1100" baseline="0">
              <a:solidFill>
                <a:schemeClr val="dk1"/>
              </a:solidFill>
              <a:latin typeface="+mn-lt"/>
              <a:ea typeface="+mn-ea"/>
              <a:cs typeface="+mn-cs"/>
            </a:rPr>
            <a:t> existing line items. No new line items can be added to approved budgets.</a:t>
          </a:r>
        </a:p>
        <a:p>
          <a:endParaRPr lang="en-US" sz="1100" baseline="0">
            <a:solidFill>
              <a:schemeClr val="dk1"/>
            </a:solidFill>
            <a:latin typeface="+mn-lt"/>
            <a:ea typeface="+mn-ea"/>
            <a:cs typeface="+mn-cs"/>
          </a:endParaRPr>
        </a:p>
        <a:p>
          <a:r>
            <a:rPr lang="en-US" sz="1100" baseline="0">
              <a:solidFill>
                <a:schemeClr val="dk1"/>
              </a:solidFill>
              <a:latin typeface="+mn-lt"/>
              <a:ea typeface="+mn-ea"/>
              <a:cs typeface="+mn-cs"/>
            </a:rPr>
            <a:t>A complete Budget Revision Request includes the worksheet and the </a:t>
          </a:r>
          <a:r>
            <a:rPr lang="en-US" sz="1100" b="1">
              <a:solidFill>
                <a:schemeClr val="dk1"/>
              </a:solidFill>
              <a:latin typeface="+mn-lt"/>
              <a:ea typeface="+mn-ea"/>
              <a:cs typeface="+mn-cs"/>
            </a:rPr>
            <a:t>Budget Revision Narrative </a:t>
          </a:r>
          <a:r>
            <a:rPr lang="en-US" sz="1100" b="0">
              <a:solidFill>
                <a:schemeClr val="dk1"/>
              </a:solidFill>
              <a:latin typeface="+mn-lt"/>
              <a:ea typeface="+mn-ea"/>
              <a:cs typeface="+mn-cs"/>
            </a:rPr>
            <a:t>in which you state why the budget revision is necessary and the exact changes that are to be made.</a:t>
          </a:r>
        </a:p>
        <a:p>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xdr:row>
      <xdr:rowOff>66675</xdr:rowOff>
    </xdr:from>
    <xdr:to>
      <xdr:col>10</xdr:col>
      <xdr:colOff>400050</xdr:colOff>
      <xdr:row>52</xdr:row>
      <xdr:rowOff>47625</xdr:rowOff>
    </xdr:to>
    <xdr:sp macro="" textlink="">
      <xdr:nvSpPr>
        <xdr:cNvPr id="2" name="TextBox 1"/>
        <xdr:cNvSpPr txBox="1"/>
      </xdr:nvSpPr>
      <xdr:spPr>
        <a:xfrm>
          <a:off x="95250" y="304800"/>
          <a:ext cx="6400800" cy="9696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lvl="0"/>
          <a:r>
            <a:rPr lang="en-US" sz="1200" b="1">
              <a:solidFill>
                <a:schemeClr val="dk1"/>
              </a:solidFill>
              <a:latin typeface="+mn-lt"/>
              <a:ea typeface="+mn-ea"/>
              <a:cs typeface="+mn-cs"/>
            </a:rPr>
            <a:t>BACKGROUND</a:t>
          </a: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To ensure compliance with Public Law 103-62, DFA/IGS requires subgrant organizations to submit both financial and program reports. These reports describe the status of the funds, the status of the project, comparison of actual accomplishments to the established objectives, and other pertinent information.  </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Late submission of required reports and/or the submission of inaccurate or incomplete data may result in the temporary withholding of a subgrant organization’s request for reimbursement.  In other words, no requests for federal funds will be processed until </a:t>
          </a:r>
          <a:r>
            <a:rPr lang="en-US" sz="1100" u="sng">
              <a:solidFill>
                <a:schemeClr val="dk1"/>
              </a:solidFill>
              <a:latin typeface="+mn-lt"/>
              <a:ea typeface="+mn-ea"/>
              <a:cs typeface="+mn-cs"/>
            </a:rPr>
            <a:t>all</a:t>
          </a:r>
          <a:r>
            <a:rPr lang="en-US" sz="1100">
              <a:solidFill>
                <a:schemeClr val="dk1"/>
              </a:solidFill>
              <a:latin typeface="+mn-lt"/>
              <a:ea typeface="+mn-ea"/>
              <a:cs typeface="+mn-cs"/>
            </a:rPr>
            <a:t> past due material is submitted to IGS.</a:t>
          </a:r>
          <a:r>
            <a:rPr lang="en-US" sz="1200">
              <a:solidFill>
                <a:schemeClr val="dk1"/>
              </a:solidFill>
              <a:latin typeface="+mn-lt"/>
              <a:ea typeface="+mn-ea"/>
              <a:cs typeface="+mn-cs"/>
            </a:rPr>
            <a:t> </a:t>
          </a:r>
        </a:p>
        <a:p>
          <a:pPr lvl="0"/>
          <a:endParaRPr lang="en-US" sz="12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latin typeface="+mn-lt"/>
              <a:ea typeface="+mn-ea"/>
              <a:cs typeface="+mn-cs"/>
            </a:rPr>
            <a:t>You will receive a seperate Programmatic Reporting Workbook with required Quarterly and Final Report forms.</a:t>
          </a:r>
          <a:endParaRPr lang="en-US" sz="1200"/>
        </a:p>
        <a:p>
          <a:pPr lvl="0"/>
          <a:endParaRPr lang="en-US" sz="1200">
            <a:solidFill>
              <a:schemeClr val="dk1"/>
            </a:solidFill>
            <a:latin typeface="+mn-lt"/>
            <a:ea typeface="+mn-ea"/>
            <a:cs typeface="+mn-cs"/>
          </a:endParaRPr>
        </a:p>
        <a:p>
          <a:pPr lvl="0"/>
          <a:endParaRPr lang="en-US" sz="1200">
            <a:solidFill>
              <a:schemeClr val="dk1"/>
            </a:solidFill>
            <a:latin typeface="+mn-lt"/>
            <a:ea typeface="+mn-ea"/>
            <a:cs typeface="+mn-cs"/>
          </a:endParaRPr>
        </a:p>
        <a:p>
          <a:pPr algn="ctr"/>
          <a:r>
            <a:rPr lang="en-US" sz="1100">
              <a:solidFill>
                <a:schemeClr val="dk1"/>
              </a:solidFill>
              <a:latin typeface="+mn-lt"/>
              <a:ea typeface="+mn-ea"/>
              <a:cs typeface="+mn-cs"/>
            </a:rPr>
            <a:t> </a:t>
          </a:r>
          <a:r>
            <a:rPr lang="en-US" sz="1400" b="1">
              <a:solidFill>
                <a:schemeClr val="dk1"/>
              </a:solidFill>
              <a:latin typeface="+mn-lt"/>
              <a:ea typeface="+mn-ea"/>
              <a:cs typeface="+mn-cs"/>
            </a:rPr>
            <a:t>FINANCIAL</a:t>
          </a:r>
        </a:p>
        <a:p>
          <a:r>
            <a:rPr lang="en-US" sz="1100" i="1">
              <a:solidFill>
                <a:schemeClr val="dk1"/>
              </a:solidFill>
              <a:latin typeface="+mn-lt"/>
              <a:ea typeface="+mn-ea"/>
              <a:cs typeface="+mn-cs"/>
            </a:rPr>
            <a:t> </a:t>
          </a:r>
          <a:endParaRPr lang="en-US" sz="1100" b="1" i="1" u="sng">
            <a:solidFill>
              <a:schemeClr val="dk1"/>
            </a:solidFill>
            <a:latin typeface="+mn-lt"/>
            <a:ea typeface="+mn-ea"/>
            <a:cs typeface="+mn-cs"/>
          </a:endParaRPr>
        </a:p>
        <a:p>
          <a:pPr lvl="0"/>
          <a:r>
            <a:rPr lang="en-US" sz="1100" b="1" i="0" u="sng">
              <a:solidFill>
                <a:schemeClr val="dk1"/>
              </a:solidFill>
              <a:latin typeface="+mn-lt"/>
              <a:ea typeface="+mn-ea"/>
              <a:cs typeface="+mn-cs"/>
            </a:rPr>
            <a:t>REIMBURSEMENT INVOICE AND MATCHING REPORT</a:t>
          </a:r>
          <a:endParaRPr lang="en-US" sz="1200" b="1" i="0" u="sng">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This report is individualized and based on the line items contained in the approved subgrant organization budget.  The report will contain the actual expenditures incurred for the report period, usually monthly.  The subgrant organization will report program expenditures, as well as matching contributions for the period.</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a:solidFill>
                <a:schemeClr val="dk1"/>
              </a:solidFill>
              <a:latin typeface="+mn-lt"/>
              <a:ea typeface="+mn-ea"/>
              <a:cs typeface="+mn-cs"/>
            </a:rPr>
            <a:t>Supporting documentation for the </a:t>
          </a:r>
          <a:r>
            <a:rPr lang="en-US" sz="1100" i="1">
              <a:solidFill>
                <a:schemeClr val="dk1"/>
              </a:solidFill>
              <a:latin typeface="+mn-lt"/>
              <a:ea typeface="+mn-ea"/>
              <a:cs typeface="+mn-cs"/>
            </a:rPr>
            <a:t>Reimbursement Invoice and Matching Report</a:t>
          </a:r>
          <a:r>
            <a:rPr lang="en-US" sz="1100">
              <a:solidFill>
                <a:schemeClr val="dk1"/>
              </a:solidFill>
              <a:latin typeface="+mn-lt"/>
              <a:ea typeface="+mn-ea"/>
              <a:cs typeface="+mn-cs"/>
            </a:rPr>
            <a:t> should</a:t>
          </a:r>
          <a:r>
            <a:rPr lang="en-US" sz="1100" baseline="0">
              <a:solidFill>
                <a:schemeClr val="dk1"/>
              </a:solidFill>
              <a:latin typeface="+mn-lt"/>
              <a:ea typeface="+mn-ea"/>
              <a:cs typeface="+mn-cs"/>
            </a:rPr>
            <a:t> </a:t>
          </a:r>
          <a:r>
            <a:rPr lang="en-US" sz="1100">
              <a:solidFill>
                <a:schemeClr val="dk1"/>
              </a:solidFill>
              <a:latin typeface="+mn-lt"/>
              <a:ea typeface="+mn-ea"/>
              <a:cs typeface="+mn-cs"/>
            </a:rPr>
            <a:t>include the </a:t>
          </a:r>
          <a:r>
            <a:rPr lang="en-US" sz="1100" i="0">
              <a:solidFill>
                <a:schemeClr val="dk1"/>
              </a:solidFill>
              <a:latin typeface="+mn-lt"/>
              <a:ea typeface="+mn-ea"/>
              <a:cs typeface="+mn-cs"/>
            </a:rPr>
            <a:t>Employee Time and Attendance Record,</a:t>
          </a:r>
          <a:r>
            <a:rPr lang="en-US" sz="1100" i="0" baseline="0">
              <a:solidFill>
                <a:schemeClr val="dk1"/>
              </a:solidFill>
              <a:latin typeface="+mn-lt"/>
              <a:ea typeface="+mn-ea"/>
              <a:cs typeface="+mn-cs"/>
            </a:rPr>
            <a:t> </a:t>
          </a:r>
          <a:r>
            <a:rPr lang="en-US" sz="1100" i="0">
              <a:solidFill>
                <a:schemeClr val="dk1"/>
              </a:solidFill>
              <a:latin typeface="+mn-lt"/>
              <a:ea typeface="+mn-ea"/>
              <a:cs typeface="+mn-cs"/>
            </a:rPr>
            <a:t>Employee/Volunteer Travel Log, utility or supply</a:t>
          </a:r>
          <a:r>
            <a:rPr lang="en-US" sz="1100" i="0" baseline="0">
              <a:solidFill>
                <a:schemeClr val="dk1"/>
              </a:solidFill>
              <a:latin typeface="+mn-lt"/>
              <a:ea typeface="+mn-ea"/>
              <a:cs typeface="+mn-cs"/>
            </a:rPr>
            <a:t> </a:t>
          </a:r>
          <a:r>
            <a:rPr lang="en-US" sz="1100" i="0">
              <a:solidFill>
                <a:schemeClr val="dk1"/>
              </a:solidFill>
              <a:latin typeface="+mn-lt"/>
              <a:ea typeface="+mn-ea"/>
              <a:cs typeface="+mn-cs"/>
            </a:rPr>
            <a:t>bills AND </a:t>
          </a:r>
          <a:r>
            <a:rPr lang="en-US" sz="1100" i="0" baseline="0">
              <a:solidFill>
                <a:schemeClr val="dk1"/>
              </a:solidFill>
              <a:latin typeface="+mn-lt"/>
              <a:ea typeface="+mn-ea"/>
              <a:cs typeface="+mn-cs"/>
            </a:rPr>
            <a:t>proof of payment (check stubs, receipts, or other verification).</a:t>
          </a:r>
          <a:endParaRPr lang="en-US" sz="1200" i="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b="0">
              <a:solidFill>
                <a:schemeClr val="dk1"/>
              </a:solidFill>
              <a:latin typeface="+mn-lt"/>
              <a:ea typeface="+mn-ea"/>
              <a:cs typeface="+mn-cs"/>
            </a:rPr>
            <a:t>IGS</a:t>
          </a:r>
          <a:r>
            <a:rPr lang="en-US" sz="1100">
              <a:solidFill>
                <a:schemeClr val="dk1"/>
              </a:solidFill>
              <a:latin typeface="+mn-lt"/>
              <a:ea typeface="+mn-ea"/>
              <a:cs typeface="+mn-cs"/>
            </a:rPr>
            <a:t> requests that subgrant organizations submit this report on a monthly basis to ensure the smooth flow of the project,</a:t>
          </a:r>
          <a:r>
            <a:rPr lang="en-US" sz="1100" baseline="0">
              <a:solidFill>
                <a:schemeClr val="dk1"/>
              </a:solidFill>
              <a:latin typeface="+mn-lt"/>
              <a:ea typeface="+mn-ea"/>
              <a:cs typeface="+mn-cs"/>
            </a:rPr>
            <a:t> to </a:t>
          </a:r>
          <a:r>
            <a:rPr lang="en-US" sz="1100">
              <a:solidFill>
                <a:schemeClr val="dk1"/>
              </a:solidFill>
              <a:latin typeface="+mn-lt"/>
              <a:ea typeface="+mn-ea"/>
              <a:cs typeface="+mn-cs"/>
            </a:rPr>
            <a:t>assist subgrant organizations in determining the need for budget revision requests, and</a:t>
          </a:r>
          <a:r>
            <a:rPr lang="en-US" sz="1100" baseline="0">
              <a:solidFill>
                <a:schemeClr val="dk1"/>
              </a:solidFill>
              <a:latin typeface="+mn-lt"/>
              <a:ea typeface="+mn-ea"/>
              <a:cs typeface="+mn-cs"/>
            </a:rPr>
            <a:t> to a</a:t>
          </a:r>
          <a:r>
            <a:rPr lang="en-US" sz="1100">
              <a:solidFill>
                <a:schemeClr val="dk1"/>
              </a:solidFill>
              <a:latin typeface="+mn-lt"/>
              <a:ea typeface="+mn-ea"/>
              <a:cs typeface="+mn-cs"/>
            </a:rPr>
            <a:t>ssist the state in determining whether or not funds are being utilized appropriately.</a:t>
          </a:r>
        </a:p>
        <a:p>
          <a:pPr lvl="0"/>
          <a:endParaRPr lang="en-US" sz="1100">
            <a:solidFill>
              <a:schemeClr val="dk1"/>
            </a:solidFill>
            <a:latin typeface="+mn-lt"/>
            <a:ea typeface="+mn-ea"/>
            <a:cs typeface="+mn-cs"/>
          </a:endParaRPr>
        </a:p>
        <a:p>
          <a:pPr lvl="0"/>
          <a:r>
            <a:rPr lang="en-US" sz="1100">
              <a:solidFill>
                <a:schemeClr val="dk1"/>
              </a:solidFill>
              <a:latin typeface="+mn-lt"/>
              <a:ea typeface="+mn-ea"/>
              <a:cs typeface="+mn-cs"/>
            </a:rPr>
            <a:t>To</a:t>
          </a:r>
          <a:r>
            <a:rPr lang="en-US" sz="1100" baseline="0">
              <a:solidFill>
                <a:schemeClr val="dk1"/>
              </a:solidFill>
              <a:latin typeface="+mn-lt"/>
              <a:ea typeface="+mn-ea"/>
              <a:cs typeface="+mn-cs"/>
            </a:rPr>
            <a:t> ensure timely reimbursement payments, IGS recommends that invoices be submitted by the 15th of each month. Invoices received after the 15th may not be paid within the calendar month.</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a:solidFill>
                <a:schemeClr val="dk1"/>
              </a:solidFill>
              <a:latin typeface="+mn-lt"/>
              <a:ea typeface="+mn-ea"/>
              <a:cs typeface="+mn-cs"/>
            </a:rPr>
            <a:t>The final reimbursement requests must be received no later than 30 days </a:t>
          </a:r>
          <a:r>
            <a:rPr lang="en-US" sz="1100" baseline="0">
              <a:solidFill>
                <a:schemeClr val="dk1"/>
              </a:solidFill>
              <a:latin typeface="+mn-lt"/>
              <a:ea typeface="+mn-ea"/>
              <a:cs typeface="+mn-cs"/>
            </a:rPr>
            <a:t> </a:t>
          </a:r>
          <a:r>
            <a:rPr lang="en-US" sz="1100">
              <a:solidFill>
                <a:schemeClr val="dk1"/>
              </a:solidFill>
              <a:latin typeface="+mn-lt"/>
              <a:ea typeface="+mn-ea"/>
              <a:cs typeface="+mn-cs"/>
            </a:rPr>
            <a:t>(October 30</a:t>
          </a:r>
          <a:r>
            <a:rPr lang="en-US" sz="1100" baseline="30000">
              <a:solidFill>
                <a:schemeClr val="dk1"/>
              </a:solidFill>
              <a:latin typeface="+mn-lt"/>
              <a:ea typeface="+mn-ea"/>
              <a:cs typeface="+mn-cs"/>
            </a:rPr>
            <a:t>th</a:t>
          </a:r>
          <a:r>
            <a:rPr lang="en-US" sz="1100">
              <a:solidFill>
                <a:schemeClr val="dk1"/>
              </a:solidFill>
              <a:latin typeface="+mn-lt"/>
              <a:ea typeface="+mn-ea"/>
              <a:cs typeface="+mn-cs"/>
            </a:rPr>
            <a:t>) after the end of the subgrant period.</a:t>
          </a:r>
          <a:endParaRPr lang="en-US" sz="1200">
            <a:solidFill>
              <a:schemeClr val="dk1"/>
            </a:solidFill>
            <a:latin typeface="+mn-lt"/>
            <a:ea typeface="+mn-ea"/>
            <a:cs typeface="+mn-cs"/>
          </a:endParaRPr>
        </a:p>
        <a:p>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r>
            <a:rPr lang="en-US" sz="1100" i="1">
              <a:solidFill>
                <a:schemeClr val="dk1"/>
              </a:solidFill>
              <a:latin typeface="+mn-lt"/>
              <a:ea typeface="+mn-ea"/>
              <a:cs typeface="+mn-cs"/>
            </a:rPr>
            <a:t> </a:t>
          </a:r>
          <a:endParaRPr lang="en-US" sz="1200">
            <a:solidFill>
              <a:schemeClr val="dk1"/>
            </a:solidFill>
            <a:latin typeface="+mn-lt"/>
            <a:ea typeface="+mn-ea"/>
            <a:cs typeface="+mn-cs"/>
          </a:endParaRPr>
        </a:p>
        <a:p>
          <a:r>
            <a:rPr lang="en-US" sz="1100" b="1" i="0" u="sng">
              <a:solidFill>
                <a:schemeClr val="dk1"/>
              </a:solidFill>
              <a:latin typeface="+mn-lt"/>
              <a:ea typeface="+mn-ea"/>
              <a:cs typeface="+mn-cs"/>
            </a:rPr>
            <a:t>YEAR-END FINANCIAL REPORT</a:t>
          </a:r>
          <a:endParaRPr lang="en-US" sz="1200" b="1" i="0" u="sng">
            <a:solidFill>
              <a:schemeClr val="dk1"/>
            </a:solidFill>
            <a:latin typeface="+mn-lt"/>
            <a:ea typeface="+mn-ea"/>
            <a:cs typeface="+mn-cs"/>
          </a:endParaRPr>
        </a:p>
        <a:p>
          <a:r>
            <a:rPr lang="en-US" sz="1100" b="1">
              <a:solidFill>
                <a:schemeClr val="dk1"/>
              </a:solidFill>
              <a:latin typeface="+mn-lt"/>
              <a:ea typeface="+mn-ea"/>
              <a:cs typeface="+mn-cs"/>
            </a:rPr>
            <a:t> </a:t>
          </a:r>
          <a:endParaRPr lang="en-US" sz="12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This</a:t>
          </a:r>
          <a:r>
            <a:rPr lang="en-US" sz="1100" b="1" baseline="0">
              <a:solidFill>
                <a:schemeClr val="dk1"/>
              </a:solidFill>
              <a:latin typeface="+mn-lt"/>
              <a:ea typeface="+mn-ea"/>
              <a:cs typeface="+mn-cs"/>
            </a:rPr>
            <a:t> </a:t>
          </a:r>
          <a:r>
            <a:rPr lang="en-US" sz="1100" b="0" baseline="0">
              <a:solidFill>
                <a:schemeClr val="dk1"/>
              </a:solidFill>
              <a:latin typeface="+mn-lt"/>
              <a:ea typeface="+mn-ea"/>
              <a:cs typeface="+mn-cs"/>
            </a:rPr>
            <a:t>is p</a:t>
          </a:r>
          <a:r>
            <a:rPr lang="en-US" sz="1100" b="0">
              <a:solidFill>
                <a:schemeClr val="dk1"/>
              </a:solidFill>
              <a:latin typeface="+mn-lt"/>
              <a:ea typeface="+mn-ea"/>
              <a:cs typeface="+mn-cs"/>
            </a:rPr>
            <a:t>opulated from the information provided in the </a:t>
          </a:r>
          <a:r>
            <a:rPr lang="en-US" sz="1100">
              <a:solidFill>
                <a:schemeClr val="dk1"/>
              </a:solidFill>
              <a:latin typeface="+mn-lt"/>
              <a:ea typeface="+mn-ea"/>
              <a:cs typeface="+mn-cs"/>
            </a:rPr>
            <a:t>Invoices and will contain the actual expenditures  for the entire subgrant period (October 1</a:t>
          </a:r>
          <a:r>
            <a:rPr lang="en-US" sz="1100" baseline="30000">
              <a:solidFill>
                <a:schemeClr val="dk1"/>
              </a:solidFill>
              <a:latin typeface="+mn-lt"/>
              <a:ea typeface="+mn-ea"/>
              <a:cs typeface="+mn-cs"/>
            </a:rPr>
            <a:t>st</a:t>
          </a:r>
          <a:r>
            <a:rPr lang="en-US" sz="1100">
              <a:solidFill>
                <a:schemeClr val="dk1"/>
              </a:solidFill>
              <a:latin typeface="+mn-lt"/>
              <a:ea typeface="+mn-ea"/>
              <a:cs typeface="+mn-cs"/>
            </a:rPr>
            <a:t> thru September 30</a:t>
          </a:r>
          <a:r>
            <a:rPr lang="en-US" sz="1100" baseline="30000">
              <a:solidFill>
                <a:schemeClr val="dk1"/>
              </a:solidFill>
              <a:latin typeface="+mn-lt"/>
              <a:ea typeface="+mn-ea"/>
              <a:cs typeface="+mn-cs"/>
            </a:rPr>
            <a:t>th</a:t>
          </a:r>
          <a:r>
            <a:rPr lang="en-US" sz="1100">
              <a:solidFill>
                <a:schemeClr val="dk1"/>
              </a:solidFill>
              <a:latin typeface="+mn-lt"/>
              <a:ea typeface="+mn-ea"/>
              <a:cs typeface="+mn-cs"/>
            </a:rPr>
            <a:t>).  A section is available</a:t>
          </a:r>
          <a:r>
            <a:rPr lang="en-US" sz="1100" baseline="0">
              <a:solidFill>
                <a:schemeClr val="dk1"/>
              </a:solidFill>
              <a:latin typeface="+mn-lt"/>
              <a:ea typeface="+mn-ea"/>
              <a:cs typeface="+mn-cs"/>
            </a:rPr>
            <a:t> for you to add comments and remarks. P</a:t>
          </a:r>
          <a:r>
            <a:rPr lang="en-US" sz="1100">
              <a:solidFill>
                <a:schemeClr val="dk1"/>
              </a:solidFill>
              <a:latin typeface="+mn-lt"/>
              <a:ea typeface="+mn-ea"/>
              <a:cs typeface="+mn-cs"/>
            </a:rPr>
            <a:t>rint,</a:t>
          </a:r>
          <a:r>
            <a:rPr lang="en-US" sz="1100" baseline="0">
              <a:solidFill>
                <a:schemeClr val="dk1"/>
              </a:solidFill>
              <a:latin typeface="+mn-lt"/>
              <a:ea typeface="+mn-ea"/>
              <a:cs typeface="+mn-cs"/>
            </a:rPr>
            <a:t> s</a:t>
          </a:r>
          <a:r>
            <a:rPr lang="en-US" sz="1100">
              <a:solidFill>
                <a:schemeClr val="dk1"/>
              </a:solidFill>
              <a:latin typeface="+mn-lt"/>
              <a:ea typeface="+mn-ea"/>
              <a:cs typeface="+mn-cs"/>
            </a:rPr>
            <a:t>ign, and submit as part of your Final Report at the conclusion of the program.  </a:t>
          </a:r>
          <a:r>
            <a:rPr lang="en-US" sz="1100" baseline="0">
              <a:solidFill>
                <a:schemeClr val="dk1"/>
              </a:solidFill>
              <a:latin typeface="+mn-lt"/>
              <a:ea typeface="+mn-ea"/>
              <a:cs typeface="+mn-cs"/>
            </a:rPr>
            <a:t>The signature must be that of the Authorized Official OR the Acting Authorized Official.</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	</a:t>
          </a:r>
          <a:r>
            <a:rPr lang="en-US" sz="1100" b="1">
              <a:solidFill>
                <a:schemeClr val="tx2"/>
              </a:solidFill>
              <a:latin typeface="+mn-lt"/>
              <a:ea typeface="+mn-ea"/>
              <a:cs typeface="+mn-cs"/>
            </a:rPr>
            <a:t>Due Date:  October 30</a:t>
          </a:r>
          <a:r>
            <a:rPr lang="en-US" sz="1100" b="1" baseline="30000">
              <a:solidFill>
                <a:schemeClr val="tx2"/>
              </a:solidFill>
              <a:latin typeface="+mn-lt"/>
              <a:ea typeface="+mn-ea"/>
              <a:cs typeface="+mn-cs"/>
            </a:rPr>
            <a:t>th</a:t>
          </a:r>
          <a:r>
            <a:rPr lang="en-US" sz="1100" b="1">
              <a:solidFill>
                <a:schemeClr val="tx2"/>
              </a:solidFill>
              <a:latin typeface="+mn-lt"/>
              <a:ea typeface="+mn-ea"/>
              <a:cs typeface="+mn-cs"/>
            </a:rPr>
            <a:t> - 30 days after the end of the subgrant period.</a:t>
          </a:r>
          <a:endParaRPr lang="en-US" sz="1200" b="1">
            <a:solidFill>
              <a:schemeClr val="tx2"/>
            </a:solidFill>
            <a:latin typeface="+mn-lt"/>
            <a:ea typeface="+mn-ea"/>
            <a:cs typeface="+mn-cs"/>
          </a:endParaRPr>
        </a:p>
        <a:p>
          <a:r>
            <a:rPr lang="en-US" sz="1100">
              <a:solidFill>
                <a:schemeClr val="dk1"/>
              </a:solidFill>
              <a:latin typeface="+mn-lt"/>
              <a:ea typeface="+mn-ea"/>
              <a:cs typeface="+mn-cs"/>
            </a:rPr>
            <a:t> </a:t>
          </a:r>
          <a:endParaRPr lang="en-US" sz="1200" b="1">
            <a:solidFill>
              <a:schemeClr val="dk1"/>
            </a:solidFill>
            <a:latin typeface="+mn-lt"/>
            <a:ea typeface="+mn-ea"/>
            <a:cs typeface="+mn-cs"/>
          </a:endParaRPr>
        </a:p>
        <a:p>
          <a:pPr lvl="0"/>
          <a:r>
            <a:rPr lang="en-US" sz="1100" b="1">
              <a:solidFill>
                <a:schemeClr val="dk1"/>
              </a:solidFill>
              <a:latin typeface="+mn-lt"/>
              <a:ea typeface="+mn-ea"/>
              <a:cs typeface="+mn-cs"/>
            </a:rPr>
            <a:t>	Reports must be received by 12:00 noon on the due date listed above. </a:t>
          </a:r>
          <a:endParaRPr lang="en-US" sz="1200" b="1">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If the due date falls on a weekend or state holiday, reports must be received by 12:00 noon on the following business day.</a:t>
          </a:r>
          <a:endParaRPr lang="en-US" sz="1200">
            <a:solidFill>
              <a:schemeClr val="dk1"/>
            </a:solidFill>
            <a:latin typeface="+mn-lt"/>
            <a:ea typeface="+mn-ea"/>
            <a:cs typeface="+mn-cs"/>
          </a:endParaRPr>
        </a:p>
        <a:p>
          <a:r>
            <a:rPr lang="en-US" sz="1100">
              <a:solidFill>
                <a:schemeClr val="dk1"/>
              </a:solidFill>
              <a:latin typeface="+mn-lt"/>
              <a:ea typeface="+mn-ea"/>
              <a:cs typeface="+mn-cs"/>
            </a:rPr>
            <a:t> </a:t>
          </a:r>
          <a:endParaRPr lang="en-US" sz="1200">
            <a:solidFill>
              <a:schemeClr val="dk1"/>
            </a:solidFill>
            <a:latin typeface="+mn-lt"/>
            <a:ea typeface="+mn-ea"/>
            <a:cs typeface="+mn-cs"/>
          </a:endParaRPr>
        </a:p>
        <a:p>
          <a:pPr lvl="0"/>
          <a:r>
            <a:rPr lang="en-US" sz="1100">
              <a:solidFill>
                <a:schemeClr val="dk1"/>
              </a:solidFill>
              <a:latin typeface="+mn-lt"/>
              <a:ea typeface="+mn-ea"/>
              <a:cs typeface="+mn-cs"/>
            </a:rPr>
            <a:t>Failure to submit a Year-End Financial Report by the due date may result in denial of release of final program funds and/or denial of grant renewal. </a:t>
          </a:r>
          <a:endParaRPr lang="en-US" sz="1200">
            <a:solidFill>
              <a:schemeClr val="dk1"/>
            </a:solidFill>
            <a:latin typeface="+mn-lt"/>
            <a:ea typeface="+mn-ea"/>
            <a:cs typeface="+mn-cs"/>
          </a:endParaRPr>
        </a:p>
        <a:p>
          <a:endParaRPr lang="en-US"/>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27.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28.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29.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25</xdr:row>
      <xdr:rowOff>9525</xdr:rowOff>
    </xdr:from>
    <xdr:to>
      <xdr:col>2</xdr:col>
      <xdr:colOff>9525</xdr:colOff>
      <xdr:row>27</xdr:row>
      <xdr:rowOff>0</xdr:rowOff>
    </xdr:to>
    <xdr:cxnSp macro="">
      <xdr:nvCxnSpPr>
        <xdr:cNvPr id="3" name="Straight Connector 2"/>
        <xdr:cNvCxnSpPr/>
      </xdr:nvCxnSpPr>
      <xdr:spPr>
        <a:xfrm>
          <a:off x="0" y="6200775"/>
          <a:ext cx="4438650" cy="485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25</xdr:row>
      <xdr:rowOff>0</xdr:rowOff>
    </xdr:from>
    <xdr:to>
      <xdr:col>2</xdr:col>
      <xdr:colOff>0</xdr:colOff>
      <xdr:row>27</xdr:row>
      <xdr:rowOff>0</xdr:rowOff>
    </xdr:to>
    <xdr:cxnSp macro="">
      <xdr:nvCxnSpPr>
        <xdr:cNvPr id="5" name="Straight Connector 4"/>
        <xdr:cNvCxnSpPr/>
      </xdr:nvCxnSpPr>
      <xdr:spPr>
        <a:xfrm flipH="1">
          <a:off x="0" y="6191250"/>
          <a:ext cx="4429125" cy="495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0.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31.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32.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33.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35.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2</xdr:row>
      <xdr:rowOff>0</xdr:rowOff>
    </xdr:from>
    <xdr:to>
      <xdr:col>4</xdr:col>
      <xdr:colOff>0</xdr:colOff>
      <xdr:row>24</xdr:row>
      <xdr:rowOff>0</xdr:rowOff>
    </xdr:to>
    <xdr:cxnSp macro="">
      <xdr:nvCxnSpPr>
        <xdr:cNvPr id="3" name="Straight Connector 2"/>
        <xdr:cNvCxnSpPr/>
      </xdr:nvCxnSpPr>
      <xdr:spPr>
        <a:xfrm>
          <a:off x="3038475" y="561975"/>
          <a:ext cx="1047750" cy="2990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2</xdr:row>
      <xdr:rowOff>0</xdr:rowOff>
    </xdr:from>
    <xdr:to>
      <xdr:col>3</xdr:col>
      <xdr:colOff>1038225</xdr:colOff>
      <xdr:row>23</xdr:row>
      <xdr:rowOff>180975</xdr:rowOff>
    </xdr:to>
    <xdr:cxnSp macro="">
      <xdr:nvCxnSpPr>
        <xdr:cNvPr id="5" name="Straight Connector 4"/>
        <xdr:cNvCxnSpPr/>
      </xdr:nvCxnSpPr>
      <xdr:spPr>
        <a:xfrm flipH="1">
          <a:off x="3038475" y="561975"/>
          <a:ext cx="1038225" cy="2971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xdr:row>
      <xdr:rowOff>0</xdr:rowOff>
    </xdr:from>
    <xdr:to>
      <xdr:col>7</xdr:col>
      <xdr:colOff>0</xdr:colOff>
      <xdr:row>23</xdr:row>
      <xdr:rowOff>190500</xdr:rowOff>
    </xdr:to>
    <xdr:cxnSp macro="">
      <xdr:nvCxnSpPr>
        <xdr:cNvPr id="7" name="Straight Connector 6"/>
        <xdr:cNvCxnSpPr/>
      </xdr:nvCxnSpPr>
      <xdr:spPr>
        <a:xfrm>
          <a:off x="6143625" y="561975"/>
          <a:ext cx="1038225" cy="2981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2</xdr:row>
      <xdr:rowOff>0</xdr:rowOff>
    </xdr:from>
    <xdr:to>
      <xdr:col>7</xdr:col>
      <xdr:colOff>0</xdr:colOff>
      <xdr:row>23</xdr:row>
      <xdr:rowOff>190500</xdr:rowOff>
    </xdr:to>
    <xdr:cxnSp macro="">
      <xdr:nvCxnSpPr>
        <xdr:cNvPr id="9" name="Straight Connector 8"/>
        <xdr:cNvCxnSpPr/>
      </xdr:nvCxnSpPr>
      <xdr:spPr>
        <a:xfrm flipH="1">
          <a:off x="6153150" y="561975"/>
          <a:ext cx="1028700" cy="2981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9525</xdr:colOff>
      <xdr:row>25</xdr:row>
      <xdr:rowOff>0</xdr:rowOff>
    </xdr:from>
    <xdr:to>
      <xdr:col>4</xdr:col>
      <xdr:colOff>9525</xdr:colOff>
      <xdr:row>47</xdr:row>
      <xdr:rowOff>0</xdr:rowOff>
    </xdr:to>
    <xdr:cxnSp macro="">
      <xdr:nvCxnSpPr>
        <xdr:cNvPr id="15" name="Straight Connector 14"/>
        <xdr:cNvCxnSpPr/>
      </xdr:nvCxnSpPr>
      <xdr:spPr>
        <a:xfrm flipH="1">
          <a:off x="3048000" y="3724275"/>
          <a:ext cx="1047750" cy="2990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24</xdr:row>
      <xdr:rowOff>161925</xdr:rowOff>
    </xdr:from>
    <xdr:to>
      <xdr:col>7</xdr:col>
      <xdr:colOff>9525</xdr:colOff>
      <xdr:row>47</xdr:row>
      <xdr:rowOff>0</xdr:rowOff>
    </xdr:to>
    <xdr:cxnSp macro="">
      <xdr:nvCxnSpPr>
        <xdr:cNvPr id="17" name="Straight Connector 16"/>
        <xdr:cNvCxnSpPr/>
      </xdr:nvCxnSpPr>
      <xdr:spPr>
        <a:xfrm>
          <a:off x="6143625" y="3714750"/>
          <a:ext cx="1047750" cy="3000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25</xdr:row>
      <xdr:rowOff>0</xdr:rowOff>
    </xdr:from>
    <xdr:to>
      <xdr:col>7</xdr:col>
      <xdr:colOff>9525</xdr:colOff>
      <xdr:row>47</xdr:row>
      <xdr:rowOff>0</xdr:rowOff>
    </xdr:to>
    <xdr:cxnSp macro="">
      <xdr:nvCxnSpPr>
        <xdr:cNvPr id="19" name="Straight Connector 18"/>
        <xdr:cNvCxnSpPr/>
      </xdr:nvCxnSpPr>
      <xdr:spPr>
        <a:xfrm flipH="1">
          <a:off x="6143625" y="3724275"/>
          <a:ext cx="1047750" cy="2990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9525</xdr:colOff>
      <xdr:row>48</xdr:row>
      <xdr:rowOff>9525</xdr:rowOff>
    </xdr:from>
    <xdr:to>
      <xdr:col>4</xdr:col>
      <xdr:colOff>0</xdr:colOff>
      <xdr:row>70</xdr:row>
      <xdr:rowOff>9525</xdr:rowOff>
    </xdr:to>
    <xdr:cxnSp macro="">
      <xdr:nvCxnSpPr>
        <xdr:cNvPr id="23" name="Straight Connector 22"/>
        <xdr:cNvCxnSpPr/>
      </xdr:nvCxnSpPr>
      <xdr:spPr>
        <a:xfrm flipH="1">
          <a:off x="3048000" y="6924675"/>
          <a:ext cx="1038225" cy="2990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48</xdr:row>
      <xdr:rowOff>0</xdr:rowOff>
    </xdr:from>
    <xdr:to>
      <xdr:col>7</xdr:col>
      <xdr:colOff>9525</xdr:colOff>
      <xdr:row>70</xdr:row>
      <xdr:rowOff>9525</xdr:rowOff>
    </xdr:to>
    <xdr:cxnSp macro="">
      <xdr:nvCxnSpPr>
        <xdr:cNvPr id="25" name="Straight Connector 24"/>
        <xdr:cNvCxnSpPr/>
      </xdr:nvCxnSpPr>
      <xdr:spPr>
        <a:xfrm>
          <a:off x="6143625" y="6915150"/>
          <a:ext cx="1047750" cy="3000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48</xdr:row>
      <xdr:rowOff>0</xdr:rowOff>
    </xdr:from>
    <xdr:to>
      <xdr:col>7</xdr:col>
      <xdr:colOff>9525</xdr:colOff>
      <xdr:row>69</xdr:row>
      <xdr:rowOff>190500</xdr:rowOff>
    </xdr:to>
    <xdr:cxnSp macro="">
      <xdr:nvCxnSpPr>
        <xdr:cNvPr id="27" name="Straight Connector 26"/>
        <xdr:cNvCxnSpPr/>
      </xdr:nvCxnSpPr>
      <xdr:spPr>
        <a:xfrm flipH="1">
          <a:off x="6143625" y="6915150"/>
          <a:ext cx="1047750" cy="2981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9525</xdr:colOff>
      <xdr:row>70</xdr:row>
      <xdr:rowOff>285750</xdr:rowOff>
    </xdr:from>
    <xdr:to>
      <xdr:col>4</xdr:col>
      <xdr:colOff>0</xdr:colOff>
      <xdr:row>92</xdr:row>
      <xdr:rowOff>190500</xdr:rowOff>
    </xdr:to>
    <xdr:cxnSp macro="">
      <xdr:nvCxnSpPr>
        <xdr:cNvPr id="29" name="Straight Connector 28"/>
        <xdr:cNvCxnSpPr/>
      </xdr:nvCxnSpPr>
      <xdr:spPr>
        <a:xfrm>
          <a:off x="3048000" y="10191750"/>
          <a:ext cx="1038225" cy="2990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9525</xdr:colOff>
      <xdr:row>70</xdr:row>
      <xdr:rowOff>285750</xdr:rowOff>
    </xdr:from>
    <xdr:to>
      <xdr:col>3</xdr:col>
      <xdr:colOff>1038225</xdr:colOff>
      <xdr:row>93</xdr:row>
      <xdr:rowOff>0</xdr:rowOff>
    </xdr:to>
    <xdr:cxnSp macro="">
      <xdr:nvCxnSpPr>
        <xdr:cNvPr id="31" name="Straight Connector 30"/>
        <xdr:cNvCxnSpPr/>
      </xdr:nvCxnSpPr>
      <xdr:spPr>
        <a:xfrm flipH="1">
          <a:off x="3048000" y="10191750"/>
          <a:ext cx="1028700" cy="3000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71</xdr:row>
      <xdr:rowOff>0</xdr:rowOff>
    </xdr:from>
    <xdr:to>
      <xdr:col>7</xdr:col>
      <xdr:colOff>9525</xdr:colOff>
      <xdr:row>93</xdr:row>
      <xdr:rowOff>9525</xdr:rowOff>
    </xdr:to>
    <xdr:cxnSp macro="">
      <xdr:nvCxnSpPr>
        <xdr:cNvPr id="33" name="Straight Connector 32"/>
        <xdr:cNvCxnSpPr/>
      </xdr:nvCxnSpPr>
      <xdr:spPr>
        <a:xfrm>
          <a:off x="6143625" y="10201275"/>
          <a:ext cx="1047750" cy="3000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70</xdr:row>
      <xdr:rowOff>285750</xdr:rowOff>
    </xdr:from>
    <xdr:to>
      <xdr:col>6</xdr:col>
      <xdr:colOff>1028700</xdr:colOff>
      <xdr:row>92</xdr:row>
      <xdr:rowOff>190500</xdr:rowOff>
    </xdr:to>
    <xdr:cxnSp macro="">
      <xdr:nvCxnSpPr>
        <xdr:cNvPr id="35" name="Straight Connector 34"/>
        <xdr:cNvCxnSpPr/>
      </xdr:nvCxnSpPr>
      <xdr:spPr>
        <a:xfrm flipH="1">
          <a:off x="6153150" y="10191750"/>
          <a:ext cx="1019175" cy="2990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6096000" y="2400300"/>
          <a:ext cx="1781175"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6086475" y="2390775"/>
          <a:ext cx="179070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9525</xdr:colOff>
      <xdr:row>11</xdr:row>
      <xdr:rowOff>9525</xdr:rowOff>
    </xdr:from>
    <xdr:to>
      <xdr:col>10</xdr:col>
      <xdr:colOff>0</xdr:colOff>
      <xdr:row>33</xdr:row>
      <xdr:rowOff>0</xdr:rowOff>
    </xdr:to>
    <xdr:cxnSp macro="">
      <xdr:nvCxnSpPr>
        <xdr:cNvPr id="2" name="Straight Connector 1"/>
        <xdr:cNvCxnSpPr/>
      </xdr:nvCxnSpPr>
      <xdr:spPr>
        <a:xfrm>
          <a:off x="7086600" y="2400300"/>
          <a:ext cx="0" cy="4200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0</xdr:colOff>
      <xdr:row>11</xdr:row>
      <xdr:rowOff>0</xdr:rowOff>
    </xdr:from>
    <xdr:to>
      <xdr:col>10</xdr:col>
      <xdr:colOff>0</xdr:colOff>
      <xdr:row>33</xdr:row>
      <xdr:rowOff>0</xdr:rowOff>
    </xdr:to>
    <xdr:cxnSp macro="">
      <xdr:nvCxnSpPr>
        <xdr:cNvPr id="3" name="Straight Connector 2"/>
        <xdr:cNvCxnSpPr/>
      </xdr:nvCxnSpPr>
      <xdr:spPr>
        <a:xfrm flipH="1">
          <a:off x="7086600" y="2390775"/>
          <a:ext cx="0" cy="4210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3.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4.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5.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38.v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vmlDrawing" Target="../drawings/vmlDrawing37.v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40.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41.xml.rels><?xml version="1.0" encoding="UTF-8" standalone="yes"?>
<Relationships xmlns="http://schemas.openxmlformats.org/package/2006/relationships"><Relationship Id="rId2" Type="http://schemas.openxmlformats.org/officeDocument/2006/relationships/vmlDrawing" Target="../drawings/vmlDrawing39.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vmlDrawing" Target="../drawings/vmlDrawing40.v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vmlDrawing" Target="../drawings/vmlDrawing41.v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vmlDrawing" Target="../drawings/vmlDrawing42.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vmlDrawing" Target="../drawings/vmlDrawing43.v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
    <tabColor theme="7" tint="0.39997558519241921"/>
  </sheetPr>
  <dimension ref="A1:F44"/>
  <sheetViews>
    <sheetView workbookViewId="0">
      <selection sqref="A1:E1"/>
    </sheetView>
  </sheetViews>
  <sheetFormatPr defaultRowHeight="14.5"/>
  <cols>
    <col min="1" max="1" width="9.7265625" customWidth="1"/>
    <col min="2" max="2" width="37.7265625" customWidth="1"/>
    <col min="3" max="3" width="1.7265625" style="89" customWidth="1"/>
    <col min="4" max="4" width="9.7265625" customWidth="1"/>
    <col min="5" max="5" width="37.7265625" customWidth="1"/>
  </cols>
  <sheetData>
    <row r="1" spans="1:6" s="24" customFormat="1" ht="21.75" customHeight="1" thickTop="1">
      <c r="A1" s="465" t="s">
        <v>31</v>
      </c>
      <c r="B1" s="466"/>
      <c r="C1" s="466"/>
      <c r="D1" s="466"/>
      <c r="E1" s="467"/>
    </row>
    <row r="2" spans="1:6" ht="21" customHeight="1" thickBot="1">
      <c r="A2" s="462" t="s">
        <v>278</v>
      </c>
      <c r="B2" s="463"/>
      <c r="C2" s="463"/>
      <c r="D2" s="463"/>
      <c r="E2" s="464"/>
    </row>
    <row r="3" spans="1:6" ht="18" customHeight="1" thickTop="1">
      <c r="A3" s="288" t="s">
        <v>32</v>
      </c>
      <c r="B3" s="284" t="s">
        <v>31</v>
      </c>
      <c r="C3" s="88"/>
      <c r="D3" s="285" t="s">
        <v>51</v>
      </c>
      <c r="E3" s="292" t="s">
        <v>188</v>
      </c>
      <c r="F3" s="88"/>
    </row>
    <row r="4" spans="1:6" ht="18" customHeight="1">
      <c r="A4" s="283" t="s">
        <v>33</v>
      </c>
      <c r="B4" s="299" t="s">
        <v>281</v>
      </c>
      <c r="C4" s="88"/>
      <c r="D4" s="285" t="s">
        <v>52</v>
      </c>
      <c r="E4" s="290" t="s">
        <v>189</v>
      </c>
      <c r="F4" s="88"/>
    </row>
    <row r="5" spans="1:6" ht="18" customHeight="1">
      <c r="A5" s="283" t="s">
        <v>34</v>
      </c>
      <c r="B5" s="287" t="s">
        <v>207</v>
      </c>
      <c r="C5" s="88"/>
      <c r="D5" s="285" t="s">
        <v>53</v>
      </c>
      <c r="E5" s="290" t="s">
        <v>190</v>
      </c>
      <c r="F5" s="88"/>
    </row>
    <row r="6" spans="1:6" s="24" customFormat="1" ht="18" customHeight="1">
      <c r="A6" s="283" t="s">
        <v>35</v>
      </c>
      <c r="B6" s="287" t="s">
        <v>141</v>
      </c>
      <c r="C6" s="88"/>
      <c r="D6" s="285" t="s">
        <v>54</v>
      </c>
      <c r="E6" s="290" t="s">
        <v>191</v>
      </c>
      <c r="F6" s="88"/>
    </row>
    <row r="7" spans="1:6" s="24" customFormat="1" ht="18" customHeight="1">
      <c r="A7" s="294" t="s">
        <v>36</v>
      </c>
      <c r="B7" s="295" t="s">
        <v>225</v>
      </c>
      <c r="C7" s="88"/>
      <c r="D7" s="285" t="s">
        <v>55</v>
      </c>
      <c r="E7" s="290" t="s">
        <v>192</v>
      </c>
    </row>
    <row r="8" spans="1:6" ht="18" customHeight="1">
      <c r="A8" s="285" t="s">
        <v>240</v>
      </c>
      <c r="B8" s="298" t="s">
        <v>279</v>
      </c>
      <c r="C8" s="88"/>
      <c r="D8" s="285" t="s">
        <v>56</v>
      </c>
      <c r="E8" s="290" t="s">
        <v>193</v>
      </c>
    </row>
    <row r="9" spans="1:6" ht="18" customHeight="1">
      <c r="A9" s="285" t="s">
        <v>37</v>
      </c>
      <c r="B9" s="290" t="s">
        <v>142</v>
      </c>
      <c r="D9" s="285" t="s">
        <v>57</v>
      </c>
      <c r="E9" s="290" t="s">
        <v>194</v>
      </c>
    </row>
    <row r="10" spans="1:6" ht="18" customHeight="1">
      <c r="A10" s="285" t="s">
        <v>38</v>
      </c>
      <c r="B10" s="290" t="s">
        <v>143</v>
      </c>
      <c r="D10" s="285" t="s">
        <v>58</v>
      </c>
      <c r="E10" s="290" t="s">
        <v>195</v>
      </c>
    </row>
    <row r="11" spans="1:6" ht="18" customHeight="1">
      <c r="A11" s="285" t="s">
        <v>39</v>
      </c>
      <c r="B11" s="290" t="s">
        <v>144</v>
      </c>
      <c r="C11" s="88"/>
      <c r="D11" s="285" t="s">
        <v>59</v>
      </c>
      <c r="E11" s="290" t="s">
        <v>196</v>
      </c>
    </row>
    <row r="12" spans="1:6" ht="18" customHeight="1">
      <c r="A12" s="285" t="s">
        <v>40</v>
      </c>
      <c r="B12" s="290" t="s">
        <v>145</v>
      </c>
      <c r="C12" s="88"/>
      <c r="D12" s="285" t="s">
        <v>60</v>
      </c>
      <c r="E12" s="290" t="s">
        <v>197</v>
      </c>
    </row>
    <row r="13" spans="1:6" ht="18" customHeight="1">
      <c r="A13" s="285" t="s">
        <v>41</v>
      </c>
      <c r="B13" s="290" t="s">
        <v>146</v>
      </c>
      <c r="C13" s="88"/>
      <c r="D13" s="285" t="s">
        <v>61</v>
      </c>
      <c r="E13" s="290" t="s">
        <v>198</v>
      </c>
    </row>
    <row r="14" spans="1:6" ht="18" customHeight="1">
      <c r="A14" s="285" t="s">
        <v>42</v>
      </c>
      <c r="B14" s="290" t="s">
        <v>147</v>
      </c>
      <c r="C14" s="88"/>
      <c r="D14" s="285" t="s">
        <v>62</v>
      </c>
      <c r="E14" s="290" t="s">
        <v>199</v>
      </c>
    </row>
    <row r="15" spans="1:6" ht="18" customHeight="1">
      <c r="A15" s="285" t="s">
        <v>43</v>
      </c>
      <c r="B15" s="290" t="s">
        <v>180</v>
      </c>
      <c r="C15" s="88"/>
      <c r="D15" s="285" t="s">
        <v>63</v>
      </c>
      <c r="E15" s="290" t="s">
        <v>200</v>
      </c>
    </row>
    <row r="16" spans="1:6" ht="18" customHeight="1">
      <c r="A16" s="285" t="s">
        <v>44</v>
      </c>
      <c r="B16" s="290" t="s">
        <v>181</v>
      </c>
      <c r="C16" s="88"/>
      <c r="D16" s="285" t="s">
        <v>64</v>
      </c>
      <c r="E16" s="290" t="s">
        <v>201</v>
      </c>
    </row>
    <row r="17" spans="1:5" ht="18" customHeight="1">
      <c r="A17" s="285" t="s">
        <v>45</v>
      </c>
      <c r="B17" s="290" t="s">
        <v>184</v>
      </c>
      <c r="C17" s="88"/>
      <c r="D17" s="285" t="s">
        <v>66</v>
      </c>
      <c r="E17" s="290" t="s">
        <v>202</v>
      </c>
    </row>
    <row r="18" spans="1:5" ht="18" customHeight="1">
      <c r="A18" s="285" t="s">
        <v>46</v>
      </c>
      <c r="B18" s="290" t="s">
        <v>182</v>
      </c>
      <c r="C18" s="88"/>
      <c r="D18" s="285" t="s">
        <v>67</v>
      </c>
      <c r="E18" s="290" t="s">
        <v>140</v>
      </c>
    </row>
    <row r="19" spans="1:5" ht="18" customHeight="1">
      <c r="A19" s="285" t="s">
        <v>47</v>
      </c>
      <c r="B19" s="290" t="s">
        <v>183</v>
      </c>
      <c r="C19" s="88"/>
      <c r="D19" s="285" t="s">
        <v>68</v>
      </c>
      <c r="E19" s="298" t="s">
        <v>280</v>
      </c>
    </row>
    <row r="20" spans="1:5" ht="18" customHeight="1">
      <c r="A20" s="285" t="s">
        <v>48</v>
      </c>
      <c r="B20" s="290" t="s">
        <v>185</v>
      </c>
      <c r="C20" s="88"/>
      <c r="D20" s="285" t="s">
        <v>110</v>
      </c>
      <c r="E20" s="290" t="s">
        <v>139</v>
      </c>
    </row>
    <row r="21" spans="1:5" ht="18" customHeight="1">
      <c r="A21" s="285" t="s">
        <v>49</v>
      </c>
      <c r="B21" s="290" t="s">
        <v>186</v>
      </c>
      <c r="C21" s="88"/>
      <c r="D21" s="296" t="s">
        <v>111</v>
      </c>
      <c r="E21" s="297" t="s">
        <v>161</v>
      </c>
    </row>
    <row r="22" spans="1:5" ht="18" customHeight="1" thickBot="1">
      <c r="A22" s="289" t="s">
        <v>50</v>
      </c>
      <c r="B22" s="291" t="s">
        <v>187</v>
      </c>
      <c r="C22" s="88"/>
      <c r="D22" s="286" t="s">
        <v>112</v>
      </c>
      <c r="E22" s="293" t="s">
        <v>138</v>
      </c>
    </row>
    <row r="23" spans="1:5" ht="18" customHeight="1" thickTop="1">
      <c r="C23" s="88"/>
      <c r="D23" s="90"/>
    </row>
    <row r="24" spans="1:5" ht="18" customHeight="1">
      <c r="C24" s="88"/>
      <c r="D24" s="90"/>
    </row>
    <row r="25" spans="1:5" ht="18" customHeight="1">
      <c r="C25" s="88"/>
      <c r="D25" s="90"/>
    </row>
    <row r="26" spans="1:5" ht="18" customHeight="1">
      <c r="C26" s="88"/>
      <c r="D26" s="90"/>
    </row>
    <row r="27" spans="1:5" ht="18" customHeight="1">
      <c r="C27" s="88"/>
      <c r="D27" s="90"/>
    </row>
    <row r="28" spans="1:5" ht="18" customHeight="1">
      <c r="C28" s="88"/>
      <c r="D28" s="90"/>
    </row>
    <row r="29" spans="1:5" ht="18" customHeight="1">
      <c r="C29" s="88"/>
      <c r="D29" s="90"/>
    </row>
    <row r="30" spans="1:5" ht="18" customHeight="1">
      <c r="C30" s="88"/>
      <c r="D30" s="90"/>
    </row>
    <row r="31" spans="1:5" ht="18" customHeight="1">
      <c r="C31" s="88"/>
      <c r="D31" s="90"/>
    </row>
    <row r="32" spans="1:5" ht="18" customHeight="1">
      <c r="C32" s="88"/>
      <c r="D32" s="90"/>
    </row>
    <row r="33" spans="1:5" ht="18" customHeight="1">
      <c r="C33" s="88"/>
      <c r="D33" s="90"/>
    </row>
    <row r="34" spans="1:5" ht="18" customHeight="1">
      <c r="C34" s="88"/>
      <c r="D34" s="90"/>
    </row>
    <row r="35" spans="1:5" s="1" customFormat="1" ht="18" customHeight="1">
      <c r="C35" s="88"/>
      <c r="D35" s="90"/>
      <c r="E35"/>
    </row>
    <row r="36" spans="1:5" s="1" customFormat="1" ht="18" customHeight="1">
      <c r="C36" s="88"/>
      <c r="D36" s="90"/>
      <c r="E36"/>
    </row>
    <row r="37" spans="1:5" s="1" customFormat="1" ht="18" customHeight="1">
      <c r="C37" s="88"/>
      <c r="D37" s="90"/>
      <c r="E37"/>
    </row>
    <row r="38" spans="1:5" s="24" customFormat="1" ht="18" customHeight="1">
      <c r="C38" s="88"/>
      <c r="D38" s="90"/>
      <c r="E38"/>
    </row>
    <row r="39" spans="1:5" s="89" customFormat="1" ht="18" customHeight="1">
      <c r="C39" s="88"/>
      <c r="D39" s="90"/>
      <c r="E39"/>
    </row>
    <row r="40" spans="1:5" ht="18" customHeight="1">
      <c r="C40" s="88"/>
      <c r="D40" s="90"/>
    </row>
    <row r="41" spans="1:5" s="89" customFormat="1" ht="18" customHeight="1">
      <c r="C41" s="88"/>
      <c r="D41" s="90"/>
      <c r="E41"/>
    </row>
    <row r="42" spans="1:5" ht="18" customHeight="1">
      <c r="C42" s="88"/>
      <c r="D42" s="90"/>
    </row>
    <row r="43" spans="1:5">
      <c r="A43" s="24"/>
      <c r="B43" s="90"/>
      <c r="C43" s="88"/>
    </row>
    <row r="44" spans="1:5" s="24" customFormat="1">
      <c r="A44"/>
      <c r="B44" s="90"/>
      <c r="C44" s="89"/>
      <c r="D44"/>
      <c r="E44"/>
    </row>
  </sheetData>
  <sheetProtection password="E6F1" sheet="1" objects="1" scenarios="1" selectLockedCells="1" selectUnlockedCells="1"/>
  <mergeCells count="2">
    <mergeCell ref="A2:E2"/>
    <mergeCell ref="A1:E1"/>
  </mergeCells>
  <pageMargins left="0.53" right="0.5" top="0.42" bottom="0.42" header="0.25" footer="0.25"/>
  <pageSetup orientation="portrait" verticalDpi="4" r:id="rId1"/>
  <headerFooter>
    <oddFooter>&amp;LDFA/IGS 2012-2013</oddFooter>
  </headerFooter>
</worksheet>
</file>

<file path=xl/worksheets/sheet10.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D13" sqref="D13"/>
    </sheetView>
  </sheetViews>
  <sheetFormatPr defaultColWidth="9.1796875" defaultRowHeight="14.5"/>
  <cols>
    <col min="1" max="1" width="31.7265625" style="23" customWidth="1"/>
    <col min="2" max="2" width="15.7265625" style="23" customWidth="1"/>
    <col min="3" max="6" width="15.7265625" style="206" customWidth="1"/>
    <col min="7" max="10" width="15.7265625" style="206" hidden="1" customWidth="1"/>
    <col min="11" max="12" width="15.7265625" style="206"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4405.08</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13136.33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23">
        <v>41640</v>
      </c>
      <c r="D11" s="524"/>
      <c r="E11" s="237" t="s">
        <v>12</v>
      </c>
      <c r="F11" s="546">
        <v>41670</v>
      </c>
      <c r="G11" s="547"/>
      <c r="H11" s="547"/>
      <c r="I11" s="547"/>
      <c r="J11" s="547"/>
      <c r="K11" s="548"/>
      <c r="N11" s="47" t="s">
        <v>271</v>
      </c>
      <c r="O11" s="238">
        <v>4</v>
      </c>
    </row>
    <row r="12" spans="1:18" ht="55" customHeight="1" thickBot="1">
      <c r="A12" s="205"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06"/>
    </row>
    <row r="13" spans="1:18" ht="21" customHeight="1">
      <c r="A13" s="426" t="str">
        <f>'APPROVED BUDGETS'!B4</f>
        <v>Executive Director</v>
      </c>
      <c r="B13" s="415">
        <f>'APPROVED BUDGETS'!C27</f>
        <v>10400</v>
      </c>
      <c r="C13" s="416">
        <f>'INVOICE 3'!C13 + 'INVOICE 3'!E13</f>
        <v>2600.0099999999998</v>
      </c>
      <c r="D13" s="458">
        <v>866.67</v>
      </c>
      <c r="E13" s="417">
        <v>866.67</v>
      </c>
      <c r="F13" s="429">
        <f>SUM(B13)-(C13+E13)</f>
        <v>6933.32</v>
      </c>
      <c r="G13" s="430"/>
      <c r="H13" s="430"/>
      <c r="I13" s="431"/>
      <c r="J13" s="430"/>
      <c r="K13" s="430">
        <f>'APPROVED BUDGETS'!E4</f>
        <v>5200</v>
      </c>
      <c r="L13" s="416">
        <f>'INVOICE 3'!L13 + 'INVOICE 3'!N13</f>
        <v>1299.99</v>
      </c>
      <c r="M13" s="459">
        <v>433.33</v>
      </c>
      <c r="N13" s="432">
        <v>433.33</v>
      </c>
      <c r="O13" s="418">
        <f>SUM(K13)-(L13+N13)</f>
        <v>3466.6800000000003</v>
      </c>
    </row>
    <row r="14" spans="1:18" ht="21" customHeight="1">
      <c r="A14" s="427" t="str">
        <f>'APPROVED BUDGETS'!B5</f>
        <v>Victim Advocate</v>
      </c>
      <c r="B14" s="214">
        <f>'APPROVED BUDGETS'!C28</f>
        <v>31200</v>
      </c>
      <c r="C14" s="225">
        <f>'INVOICE 3'!C14 + 'INVOICE 3'!E14</f>
        <v>7800</v>
      </c>
      <c r="D14" s="375">
        <v>2600</v>
      </c>
      <c r="E14" s="419">
        <v>2600</v>
      </c>
      <c r="F14" s="433">
        <f t="shared" ref="F14:F21" si="0">SUM(B14)-(C14+E14)</f>
        <v>20800</v>
      </c>
      <c r="G14" s="221"/>
      <c r="H14" s="221"/>
      <c r="I14" s="222"/>
      <c r="J14" s="221"/>
      <c r="K14" s="221">
        <f>'APPROVED BUDGETS'!E5</f>
        <v>0</v>
      </c>
      <c r="L14" s="225">
        <f>'INVOICE 3'!L14 + 'INVOICE 3'!N14</f>
        <v>0</v>
      </c>
      <c r="M14" s="378">
        <v>0</v>
      </c>
      <c r="N14" s="434">
        <v>0</v>
      </c>
      <c r="O14" s="420">
        <f>SUM(K14)-(L14+N14)</f>
        <v>0</v>
      </c>
    </row>
    <row r="15" spans="1:18" ht="21" customHeight="1">
      <c r="A15" s="427" t="str">
        <f>'APPROVED BUDGETS'!B6</f>
        <v>Volunteer Advocates</v>
      </c>
      <c r="B15" s="214">
        <f>'APPROVED BUDGETS'!C29</f>
        <v>0</v>
      </c>
      <c r="C15" s="225">
        <f>'INVOICE 3'!C15 + 'INVOICE 3'!E15</f>
        <v>0</v>
      </c>
      <c r="D15" s="375">
        <v>0</v>
      </c>
      <c r="E15" s="419">
        <v>0</v>
      </c>
      <c r="F15" s="433">
        <f t="shared" si="0"/>
        <v>0</v>
      </c>
      <c r="G15" s="221"/>
      <c r="H15" s="221"/>
      <c r="I15" s="222"/>
      <c r="J15" s="221"/>
      <c r="K15" s="221">
        <f>'APPROVED BUDGETS'!E6</f>
        <v>1687</v>
      </c>
      <c r="L15" s="225">
        <f>'INVOICE 3'!L15 + 'INVOICE 3'!N15</f>
        <v>455.49</v>
      </c>
      <c r="M15" s="378">
        <v>168.7</v>
      </c>
      <c r="N15" s="434">
        <v>168.7</v>
      </c>
      <c r="O15" s="420">
        <f t="shared" ref="O15:O21" si="1">SUM(K15)-(L15+N15)</f>
        <v>1062.81</v>
      </c>
    </row>
    <row r="16" spans="1:18" ht="21" customHeight="1">
      <c r="A16" s="427" t="str">
        <f>'APPROVED BUDGETS'!B7</f>
        <v>FICA</v>
      </c>
      <c r="B16" s="214">
        <f>'APPROVED BUDGETS'!C30</f>
        <v>3182.4</v>
      </c>
      <c r="C16" s="225">
        <f>'INVOICE 3'!C16 + 'INVOICE 3'!E16</f>
        <v>795.59999999999991</v>
      </c>
      <c r="D16" s="375">
        <v>265.2</v>
      </c>
      <c r="E16" s="419">
        <v>265.2</v>
      </c>
      <c r="F16" s="433">
        <f t="shared" si="0"/>
        <v>2121.6000000000004</v>
      </c>
      <c r="G16" s="221"/>
      <c r="H16" s="221"/>
      <c r="I16" s="222"/>
      <c r="J16" s="221"/>
      <c r="K16" s="221">
        <f>'APPROVED BUDGETS'!E7</f>
        <v>397.8</v>
      </c>
      <c r="L16" s="225">
        <f>'INVOICE 3'!L16 + 'INVOICE 3'!N16</f>
        <v>99.449999999999989</v>
      </c>
      <c r="M16" s="378">
        <v>33.15</v>
      </c>
      <c r="N16" s="434">
        <v>33.15</v>
      </c>
      <c r="O16" s="420">
        <f t="shared" si="1"/>
        <v>265.20000000000005</v>
      </c>
    </row>
    <row r="17" spans="1:15" ht="21" customHeight="1">
      <c r="A17" s="427" t="str">
        <f>'APPROVED BUDGETS'!B8</f>
        <v>Workers Comp</v>
      </c>
      <c r="B17" s="214">
        <f>'APPROVED BUDGETS'!C31</f>
        <v>582.4</v>
      </c>
      <c r="C17" s="225">
        <f>'INVOICE 3'!C17 + 'INVOICE 3'!E17</f>
        <v>145.59</v>
      </c>
      <c r="D17" s="375">
        <v>48.53</v>
      </c>
      <c r="E17" s="419">
        <v>48.53</v>
      </c>
      <c r="F17" s="433">
        <f t="shared" si="0"/>
        <v>388.28</v>
      </c>
      <c r="G17" s="221"/>
      <c r="H17" s="221"/>
      <c r="I17" s="222"/>
      <c r="J17" s="221"/>
      <c r="K17" s="221">
        <f>'APPROVED BUDGETS'!E8</f>
        <v>72.8</v>
      </c>
      <c r="L17" s="225">
        <f>'INVOICE 3'!L17 + 'INVOICE 3'!N17</f>
        <v>18.21</v>
      </c>
      <c r="M17" s="378">
        <v>6.07</v>
      </c>
      <c r="N17" s="434">
        <v>6.07</v>
      </c>
      <c r="O17" s="420">
        <f t="shared" si="1"/>
        <v>48.519999999999996</v>
      </c>
    </row>
    <row r="18" spans="1:15" ht="21" customHeight="1">
      <c r="A18" s="427" t="str">
        <f>'APPROVED BUDGETS'!B9</f>
        <v>Retirement</v>
      </c>
      <c r="B18" s="214">
        <f>'APPROVED BUDGETS'!C32</f>
        <v>3744</v>
      </c>
      <c r="C18" s="225">
        <f>'INVOICE 3'!C18 + 'INVOICE 3'!E18</f>
        <v>936</v>
      </c>
      <c r="D18" s="375">
        <v>312</v>
      </c>
      <c r="E18" s="419">
        <v>312</v>
      </c>
      <c r="F18" s="433">
        <f t="shared" ref="F18:F20" si="2">SUM(B18)-(C18+E18)</f>
        <v>2496</v>
      </c>
      <c r="G18" s="221"/>
      <c r="H18" s="221"/>
      <c r="I18" s="222"/>
      <c r="J18" s="221"/>
      <c r="K18" s="221">
        <f>'APPROVED BUDGETS'!E9</f>
        <v>468</v>
      </c>
      <c r="L18" s="225">
        <f>'INVOICE 3'!L18 + 'INVOICE 3'!N18</f>
        <v>117</v>
      </c>
      <c r="M18" s="378">
        <v>39</v>
      </c>
      <c r="N18" s="434">
        <v>39</v>
      </c>
      <c r="O18" s="420">
        <f>SUM(K18)-(L18+N18)</f>
        <v>312</v>
      </c>
    </row>
    <row r="19" spans="1:15" ht="21" customHeight="1">
      <c r="A19" s="427" t="str">
        <f>'APPROVED BUDGETS'!B10</f>
        <v>Office Supplies</v>
      </c>
      <c r="B19" s="214">
        <f>'APPROVED BUDGETS'!C33</f>
        <v>1500</v>
      </c>
      <c r="C19" s="225">
        <f>'INVOICE 3'!C19 + 'INVOICE 3'!E19</f>
        <v>192.26</v>
      </c>
      <c r="D19" s="375">
        <v>54.13</v>
      </c>
      <c r="E19" s="419">
        <v>54.13</v>
      </c>
      <c r="F19" s="433">
        <f t="shared" si="2"/>
        <v>1253.6100000000001</v>
      </c>
      <c r="G19" s="221"/>
      <c r="H19" s="221"/>
      <c r="I19" s="222"/>
      <c r="J19" s="221"/>
      <c r="K19" s="221">
        <f>'APPROVED BUDGETS'!E10</f>
        <v>0</v>
      </c>
      <c r="L19" s="225">
        <f>'INVOICE 3'!L19 + 'INVOICE 3'!N19</f>
        <v>0</v>
      </c>
      <c r="M19" s="378">
        <v>0</v>
      </c>
      <c r="N19" s="434">
        <v>0</v>
      </c>
      <c r="O19" s="420">
        <f>SUM(K19)-(L19+N19)</f>
        <v>0</v>
      </c>
    </row>
    <row r="20" spans="1:15" ht="21" customHeight="1">
      <c r="A20" s="427" t="str">
        <f>'APPROVED BUDGETS'!B11</f>
        <v>Utilities</v>
      </c>
      <c r="B20" s="214">
        <f>'APPROVED BUDGETS'!C34</f>
        <v>2500</v>
      </c>
      <c r="C20" s="225">
        <f>'INVOICE 3'!C20 + 'INVOICE 3'!E20</f>
        <v>586.65000000000009</v>
      </c>
      <c r="D20" s="375">
        <v>195.55</v>
      </c>
      <c r="E20" s="419">
        <v>195.55</v>
      </c>
      <c r="F20" s="433">
        <f t="shared" si="2"/>
        <v>1717.8</v>
      </c>
      <c r="G20" s="221"/>
      <c r="H20" s="221"/>
      <c r="I20" s="222"/>
      <c r="J20" s="221"/>
      <c r="K20" s="221">
        <f>'APPROVED BUDGETS'!E11</f>
        <v>2300</v>
      </c>
      <c r="L20" s="225">
        <f>'INVOICE 3'!L20 + 'INVOICE 3'!N20</f>
        <v>613.34999999999991</v>
      </c>
      <c r="M20" s="378">
        <v>204.45</v>
      </c>
      <c r="N20" s="434">
        <v>204.45</v>
      </c>
      <c r="O20" s="420">
        <f>SUM(K20)-(L20+N20)</f>
        <v>1482.2</v>
      </c>
    </row>
    <row r="21" spans="1:15" ht="21" customHeight="1">
      <c r="A21" s="427" t="str">
        <f>'APPROVED BUDGETS'!B12</f>
        <v>Rent</v>
      </c>
      <c r="B21" s="214">
        <f>'APPROVED BUDGETS'!C35</f>
        <v>0</v>
      </c>
      <c r="C21" s="225">
        <f>'INVOICE 3'!C21 + 'INVOICE 3'!E21</f>
        <v>0</v>
      </c>
      <c r="D21" s="375">
        <v>0</v>
      </c>
      <c r="E21" s="419">
        <v>0</v>
      </c>
      <c r="F21" s="433">
        <f t="shared" si="0"/>
        <v>0</v>
      </c>
      <c r="G21" s="221"/>
      <c r="H21" s="221"/>
      <c r="I21" s="222"/>
      <c r="J21" s="221"/>
      <c r="K21" s="221">
        <f>'APPROVED BUDGETS'!E12</f>
        <v>3651.6</v>
      </c>
      <c r="L21" s="225">
        <f>'INVOICE 3'!L21 + 'INVOICE 3'!N21</f>
        <v>912.90000000000009</v>
      </c>
      <c r="M21" s="378">
        <v>304.3</v>
      </c>
      <c r="N21" s="434">
        <v>304.3</v>
      </c>
      <c r="O21" s="420">
        <f t="shared" si="1"/>
        <v>2434.3999999999996</v>
      </c>
    </row>
    <row r="22" spans="1:15" ht="21" customHeight="1">
      <c r="A22" s="427" t="str">
        <f>'APPROVED BUDGETS'!B13</f>
        <v>Staff/Victim Travel</v>
      </c>
      <c r="B22" s="214">
        <f>'APPROVED BUDGETS'!C36</f>
        <v>2000</v>
      </c>
      <c r="C22" s="225">
        <f>'INVOICE 3'!C22 + 'INVOICE 3'!E22</f>
        <v>80.22</v>
      </c>
      <c r="D22" s="374">
        <v>63</v>
      </c>
      <c r="E22" s="419">
        <v>63</v>
      </c>
      <c r="F22" s="433">
        <f t="shared" ref="F22:F32" si="3">SUM(B22)-(C22+E22)</f>
        <v>1856.78</v>
      </c>
      <c r="G22" s="221"/>
      <c r="H22" s="221"/>
      <c r="I22" s="222"/>
      <c r="J22" s="221"/>
      <c r="K22" s="221">
        <f>'APPROVED BUDGETS'!E13</f>
        <v>0</v>
      </c>
      <c r="L22" s="225">
        <f>'INVOICE 3'!L22 + 'INVOICE 3'!N22</f>
        <v>0</v>
      </c>
      <c r="M22" s="461">
        <v>0</v>
      </c>
      <c r="N22" s="434">
        <v>0</v>
      </c>
      <c r="O22" s="420">
        <f>SUM(K22)-(L22+N22)</f>
        <v>0</v>
      </c>
    </row>
    <row r="23" spans="1:15" ht="21" customHeight="1">
      <c r="A23" s="427">
        <f>'APPROVED BUDGETS'!B14</f>
        <v>0</v>
      </c>
      <c r="B23" s="214">
        <f>'APPROVED BUDGETS'!C14</f>
        <v>0</v>
      </c>
      <c r="C23" s="225">
        <f>'INVOICE 3'!C23 + 'INVOICE 3'!E23</f>
        <v>0</v>
      </c>
      <c r="D23" s="375"/>
      <c r="E23" s="419"/>
      <c r="F23" s="433">
        <f t="shared" si="3"/>
        <v>0</v>
      </c>
      <c r="G23" s="221"/>
      <c r="H23" s="221"/>
      <c r="I23" s="222"/>
      <c r="J23" s="221"/>
      <c r="K23" s="221">
        <f>'APPROVED BUDGETS'!E14</f>
        <v>0</v>
      </c>
      <c r="L23" s="225">
        <f>'INVOICE 3'!L23 + 'INVOICE 3'!N23</f>
        <v>0</v>
      </c>
      <c r="M23" s="378"/>
      <c r="N23" s="434"/>
      <c r="O23" s="420">
        <f t="shared" ref="O23:O32" si="4">SUM(K23)-(L23+N23)</f>
        <v>0</v>
      </c>
    </row>
    <row r="24" spans="1:15" ht="21" customHeight="1">
      <c r="A24" s="427">
        <f>'APPROVED BUDGETS'!B15</f>
        <v>0</v>
      </c>
      <c r="B24" s="214">
        <f>'APPROVED BUDGETS'!C15</f>
        <v>0</v>
      </c>
      <c r="C24" s="225">
        <f>'INVOICE 3'!C24 + 'INVOICE 3'!E24</f>
        <v>0</v>
      </c>
      <c r="D24" s="375"/>
      <c r="E24" s="419"/>
      <c r="F24" s="433">
        <f t="shared" si="3"/>
        <v>0</v>
      </c>
      <c r="G24" s="221"/>
      <c r="H24" s="221"/>
      <c r="I24" s="222"/>
      <c r="J24" s="221"/>
      <c r="K24" s="221">
        <f>'APPROVED BUDGETS'!E15</f>
        <v>0</v>
      </c>
      <c r="L24" s="225">
        <f>'INVOICE 3'!L24 + 'INVOICE 3'!N24</f>
        <v>0</v>
      </c>
      <c r="M24" s="378"/>
      <c r="N24" s="434"/>
      <c r="O24" s="420">
        <f t="shared" si="4"/>
        <v>0</v>
      </c>
    </row>
    <row r="25" spans="1:15" ht="21" customHeight="1">
      <c r="A25" s="427">
        <f>'APPROVED BUDGETS'!B16</f>
        <v>0</v>
      </c>
      <c r="B25" s="214">
        <f>'APPROVED BUDGETS'!C16</f>
        <v>0</v>
      </c>
      <c r="C25" s="225">
        <f>'INVOICE 3'!C25 + 'INVOICE 3'!E25</f>
        <v>0</v>
      </c>
      <c r="D25" s="375"/>
      <c r="E25" s="419"/>
      <c r="F25" s="433">
        <f t="shared" si="3"/>
        <v>0</v>
      </c>
      <c r="G25" s="221"/>
      <c r="H25" s="221"/>
      <c r="I25" s="222"/>
      <c r="J25" s="221"/>
      <c r="K25" s="221">
        <f>'APPROVED BUDGETS'!E16</f>
        <v>0</v>
      </c>
      <c r="L25" s="225">
        <f>'INVOICE 3'!L25 + 'INVOICE 3'!N25</f>
        <v>0</v>
      </c>
      <c r="M25" s="378"/>
      <c r="N25" s="434"/>
      <c r="O25" s="420">
        <f t="shared" si="4"/>
        <v>0</v>
      </c>
    </row>
    <row r="26" spans="1:15" ht="21" customHeight="1">
      <c r="A26" s="427">
        <f>'APPROVED BUDGETS'!B17</f>
        <v>0</v>
      </c>
      <c r="B26" s="214">
        <f>'APPROVED BUDGETS'!C17</f>
        <v>0</v>
      </c>
      <c r="C26" s="225">
        <f>'INVOICE 3'!C26 + 'INVOICE 3'!E26</f>
        <v>0</v>
      </c>
      <c r="D26" s="375"/>
      <c r="E26" s="419"/>
      <c r="F26" s="433">
        <f t="shared" si="3"/>
        <v>0</v>
      </c>
      <c r="G26" s="221"/>
      <c r="H26" s="221"/>
      <c r="I26" s="222"/>
      <c r="J26" s="221"/>
      <c r="K26" s="221">
        <f>'APPROVED BUDGETS'!E17</f>
        <v>0</v>
      </c>
      <c r="L26" s="225">
        <f>'INVOICE 3'!L26 + 'INVOICE 3'!N26</f>
        <v>0</v>
      </c>
      <c r="M26" s="378"/>
      <c r="N26" s="434"/>
      <c r="O26" s="420">
        <f t="shared" si="4"/>
        <v>0</v>
      </c>
    </row>
    <row r="27" spans="1:15" ht="21" customHeight="1">
      <c r="A27" s="427">
        <f>'APPROVED BUDGETS'!B18</f>
        <v>0</v>
      </c>
      <c r="B27" s="214">
        <f>'APPROVED BUDGETS'!C18</f>
        <v>0</v>
      </c>
      <c r="C27" s="225">
        <f>'INVOICE 3'!C27 + 'INVOICE 3'!E27</f>
        <v>0</v>
      </c>
      <c r="D27" s="375"/>
      <c r="E27" s="419"/>
      <c r="F27" s="433">
        <f t="shared" si="3"/>
        <v>0</v>
      </c>
      <c r="G27" s="221"/>
      <c r="H27" s="221"/>
      <c r="I27" s="222"/>
      <c r="J27" s="221"/>
      <c r="K27" s="221">
        <f>'APPROVED BUDGETS'!E18</f>
        <v>0</v>
      </c>
      <c r="L27" s="225">
        <f>'INVOICE 3'!L27 + 'INVOICE 3'!N27</f>
        <v>0</v>
      </c>
      <c r="M27" s="378"/>
      <c r="N27" s="434"/>
      <c r="O27" s="420">
        <f t="shared" si="4"/>
        <v>0</v>
      </c>
    </row>
    <row r="28" spans="1:15" ht="21" customHeight="1">
      <c r="A28" s="427">
        <f>'APPROVED BUDGETS'!B19</f>
        <v>0</v>
      </c>
      <c r="B28" s="214">
        <f>'APPROVED BUDGETS'!C19</f>
        <v>0</v>
      </c>
      <c r="C28" s="225">
        <f>'INVOICE 3'!C28 + 'INVOICE 3'!E28</f>
        <v>0</v>
      </c>
      <c r="D28" s="375"/>
      <c r="E28" s="419"/>
      <c r="F28" s="433">
        <f t="shared" si="3"/>
        <v>0</v>
      </c>
      <c r="G28" s="221"/>
      <c r="H28" s="221"/>
      <c r="I28" s="222"/>
      <c r="J28" s="221"/>
      <c r="K28" s="221">
        <f>'APPROVED BUDGETS'!E19</f>
        <v>0</v>
      </c>
      <c r="L28" s="225">
        <f>'INVOICE 3'!L28 + 'INVOICE 3'!N28</f>
        <v>0</v>
      </c>
      <c r="M28" s="378"/>
      <c r="N28" s="434"/>
      <c r="O28" s="420">
        <f t="shared" si="4"/>
        <v>0</v>
      </c>
    </row>
    <row r="29" spans="1:15" ht="21" customHeight="1">
      <c r="A29" s="427">
        <f>'APPROVED BUDGETS'!B20</f>
        <v>0</v>
      </c>
      <c r="B29" s="214">
        <f>'APPROVED BUDGETS'!C20</f>
        <v>0</v>
      </c>
      <c r="C29" s="225">
        <f>'INVOICE 3'!C29 + 'INVOICE 3'!E29</f>
        <v>0</v>
      </c>
      <c r="D29" s="375"/>
      <c r="E29" s="419"/>
      <c r="F29" s="433">
        <f t="shared" si="3"/>
        <v>0</v>
      </c>
      <c r="G29" s="221"/>
      <c r="H29" s="221"/>
      <c r="I29" s="222"/>
      <c r="J29" s="221"/>
      <c r="K29" s="221">
        <f>'APPROVED BUDGETS'!E20</f>
        <v>0</v>
      </c>
      <c r="L29" s="225">
        <f>'INVOICE 3'!L29 + 'INVOICE 3'!N29</f>
        <v>0</v>
      </c>
      <c r="M29" s="378"/>
      <c r="N29" s="434"/>
      <c r="O29" s="420">
        <f t="shared" si="4"/>
        <v>0</v>
      </c>
    </row>
    <row r="30" spans="1:15" ht="21" customHeight="1">
      <c r="A30" s="427">
        <f>'APPROVED BUDGETS'!B21</f>
        <v>0</v>
      </c>
      <c r="B30" s="214">
        <f>'APPROVED BUDGETS'!C21</f>
        <v>0</v>
      </c>
      <c r="C30" s="225">
        <f>'INVOICE 3'!C30 + 'INVOICE 3'!E30</f>
        <v>0</v>
      </c>
      <c r="D30" s="375"/>
      <c r="E30" s="419"/>
      <c r="F30" s="433">
        <f t="shared" si="3"/>
        <v>0</v>
      </c>
      <c r="G30" s="221"/>
      <c r="H30" s="221"/>
      <c r="I30" s="222"/>
      <c r="J30" s="221"/>
      <c r="K30" s="221">
        <f>'APPROVED BUDGETS'!E21</f>
        <v>0</v>
      </c>
      <c r="L30" s="225">
        <f>'INVOICE 3'!L30 + 'INVOICE 3'!N30</f>
        <v>0</v>
      </c>
      <c r="M30" s="378"/>
      <c r="N30" s="434"/>
      <c r="O30" s="420">
        <f t="shared" si="4"/>
        <v>0</v>
      </c>
    </row>
    <row r="31" spans="1:15" ht="21" customHeight="1">
      <c r="A31" s="427">
        <f>'APPROVED BUDGETS'!B22</f>
        <v>0</v>
      </c>
      <c r="B31" s="214">
        <f>'APPROVED BUDGETS'!C22</f>
        <v>0</v>
      </c>
      <c r="C31" s="225">
        <f>'INVOICE 3'!C31 + 'INVOICE 3'!E31</f>
        <v>0</v>
      </c>
      <c r="D31" s="375"/>
      <c r="E31" s="419"/>
      <c r="F31" s="433">
        <f t="shared" si="3"/>
        <v>0</v>
      </c>
      <c r="G31" s="221"/>
      <c r="H31" s="221"/>
      <c r="I31" s="222"/>
      <c r="J31" s="221"/>
      <c r="K31" s="221">
        <f>'APPROVED BUDGETS'!E22</f>
        <v>0</v>
      </c>
      <c r="L31" s="225">
        <f>'INVOICE 3'!L31 + 'INVOICE 3'!N31</f>
        <v>0</v>
      </c>
      <c r="M31" s="378"/>
      <c r="N31" s="434"/>
      <c r="O31" s="420">
        <f t="shared" si="4"/>
        <v>0</v>
      </c>
    </row>
    <row r="32" spans="1:15" ht="21" customHeight="1" thickBot="1">
      <c r="A32" s="428">
        <f>'APPROVED BUDGETS'!B23</f>
        <v>0</v>
      </c>
      <c r="B32" s="421">
        <f>'APPROVED BUDGETS'!C23</f>
        <v>0</v>
      </c>
      <c r="C32" s="422">
        <f>'INVOICE 3'!C32 + 'INVOICE 3'!E32</f>
        <v>0</v>
      </c>
      <c r="D32" s="423"/>
      <c r="E32" s="424"/>
      <c r="F32" s="435">
        <f t="shared" si="3"/>
        <v>0</v>
      </c>
      <c r="G32" s="436"/>
      <c r="H32" s="436"/>
      <c r="I32" s="437"/>
      <c r="J32" s="436"/>
      <c r="K32" s="436">
        <f>'APPROVED BUDGETS'!E23</f>
        <v>0</v>
      </c>
      <c r="L32" s="422">
        <f>'INVOICE 3'!L32 + 'INVOICE 3'!N32</f>
        <v>0</v>
      </c>
      <c r="M32" s="438"/>
      <c r="N32" s="439"/>
      <c r="O32" s="425">
        <f t="shared" si="4"/>
        <v>0</v>
      </c>
    </row>
    <row r="33" spans="1:16" ht="25" customHeight="1" thickBot="1">
      <c r="A33" s="241" t="s">
        <v>14</v>
      </c>
      <c r="B33" s="227">
        <f t="shared" ref="B33:N33" si="5">SUM(B13:B32)</f>
        <v>55108.800000000003</v>
      </c>
      <c r="C33" s="228">
        <f t="shared" si="5"/>
        <v>13136.33</v>
      </c>
      <c r="D33" s="186">
        <f t="shared" si="5"/>
        <v>4405.08</v>
      </c>
      <c r="E33" s="186">
        <f t="shared" si="5"/>
        <v>4405.08</v>
      </c>
      <c r="F33" s="235">
        <f>SUM(F13:F32)</f>
        <v>37567.39</v>
      </c>
      <c r="G33" s="227">
        <f t="shared" si="5"/>
        <v>0</v>
      </c>
      <c r="H33" s="228">
        <f t="shared" si="5"/>
        <v>0</v>
      </c>
      <c r="I33" s="228">
        <f t="shared" si="5"/>
        <v>0</v>
      </c>
      <c r="J33" s="235">
        <f t="shared" si="5"/>
        <v>0</v>
      </c>
      <c r="K33" s="227">
        <f t="shared" si="5"/>
        <v>13777.2</v>
      </c>
      <c r="L33" s="228">
        <f>SUM(L13:L32)</f>
        <v>3516.39</v>
      </c>
      <c r="M33" s="186">
        <f t="shared" si="5"/>
        <v>1189</v>
      </c>
      <c r="N33" s="186">
        <f t="shared" si="5"/>
        <v>1189</v>
      </c>
      <c r="O33" s="235">
        <f t="shared" ref="O33" si="6">SUM(O13:O32)</f>
        <v>9071.81</v>
      </c>
    </row>
    <row r="34" spans="1:16" ht="27" customHeight="1" thickBot="1">
      <c r="A34" s="528" t="s">
        <v>15</v>
      </c>
      <c r="B34" s="529"/>
      <c r="C34" s="530"/>
      <c r="D34" s="531"/>
      <c r="E34" s="531"/>
      <c r="F34" s="531"/>
      <c r="G34" s="531"/>
      <c r="H34" s="532"/>
      <c r="I34" s="50"/>
      <c r="K34" s="211"/>
      <c r="L34" s="167" t="s">
        <v>16</v>
      </c>
      <c r="M34" s="556">
        <v>41675</v>
      </c>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v>41677</v>
      </c>
      <c r="O38" s="401" t="s">
        <v>334</v>
      </c>
    </row>
    <row r="39" spans="1:16" ht="23.15" customHeight="1">
      <c r="A39" s="521"/>
      <c r="B39" s="560"/>
      <c r="C39" s="561"/>
      <c r="D39" s="561"/>
      <c r="E39" s="561"/>
      <c r="F39" s="561"/>
      <c r="G39" s="561"/>
      <c r="H39" s="561"/>
      <c r="I39" s="561"/>
      <c r="J39" s="561"/>
      <c r="K39" s="562"/>
      <c r="L39" s="533" t="s">
        <v>262</v>
      </c>
      <c r="M39" s="534"/>
      <c r="N39" s="400">
        <v>41677</v>
      </c>
      <c r="O39" s="401" t="s">
        <v>334</v>
      </c>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52" t="s">
        <v>300</v>
      </c>
      <c r="B47" s="405" t="s">
        <v>301</v>
      </c>
      <c r="C47" s="453" t="s">
        <v>100</v>
      </c>
      <c r="D47" s="373"/>
      <c r="E47" s="373"/>
      <c r="F47" s="373"/>
      <c r="G47" s="373"/>
      <c r="H47" s="373"/>
      <c r="I47" s="373"/>
      <c r="J47" s="373"/>
      <c r="K47" s="373"/>
      <c r="L47" s="373"/>
    </row>
    <row r="48" spans="1:16" ht="21" customHeight="1">
      <c r="A48" s="403" t="s">
        <v>304</v>
      </c>
      <c r="B48" s="408">
        <f>E13+E14+E15</f>
        <v>3466.67</v>
      </c>
      <c r="C48" s="411">
        <f>N13+N14+N15</f>
        <v>602.03</v>
      </c>
      <c r="D48" s="373"/>
      <c r="E48" s="373"/>
      <c r="F48" s="373"/>
      <c r="G48" s="373"/>
      <c r="H48" s="373"/>
      <c r="I48" s="373"/>
      <c r="J48" s="373"/>
      <c r="K48" s="373"/>
      <c r="L48" s="373"/>
    </row>
    <row r="49" spans="1:12" ht="21" customHeight="1">
      <c r="A49" s="402" t="s">
        <v>305</v>
      </c>
      <c r="B49" s="409">
        <f>E16+E17</f>
        <v>313.73</v>
      </c>
      <c r="C49" s="412">
        <f>N16+N17</f>
        <v>39.22</v>
      </c>
      <c r="D49" s="373"/>
      <c r="E49" s="373"/>
      <c r="F49" s="373"/>
      <c r="G49" s="373"/>
      <c r="H49" s="373"/>
      <c r="I49" s="373"/>
      <c r="J49" s="373"/>
      <c r="K49" s="373"/>
      <c r="L49" s="373"/>
    </row>
    <row r="50" spans="1:12" ht="21" customHeight="1">
      <c r="A50" s="402" t="s">
        <v>306</v>
      </c>
      <c r="B50" s="409">
        <f>E18</f>
        <v>312</v>
      </c>
      <c r="C50" s="412">
        <f>N18</f>
        <v>39</v>
      </c>
      <c r="D50" s="373"/>
      <c r="E50" s="373"/>
      <c r="F50" s="373"/>
      <c r="G50" s="373"/>
      <c r="H50" s="373"/>
      <c r="I50" s="373"/>
      <c r="J50" s="373"/>
      <c r="K50" s="373"/>
      <c r="L50" s="373"/>
    </row>
    <row r="51" spans="1:12" ht="21" customHeight="1">
      <c r="A51" s="402" t="s">
        <v>307</v>
      </c>
      <c r="B51" s="409">
        <f>E19+E20+E21</f>
        <v>249.68</v>
      </c>
      <c r="C51" s="412">
        <f>N19+N20+N21</f>
        <v>508.75</v>
      </c>
      <c r="D51" s="373"/>
      <c r="E51" s="373"/>
      <c r="F51" s="373"/>
      <c r="G51" s="373"/>
      <c r="H51" s="373"/>
      <c r="I51" s="373"/>
      <c r="J51" s="373"/>
      <c r="K51" s="373"/>
      <c r="L51" s="373"/>
    </row>
    <row r="52" spans="1:12" ht="21" customHeight="1">
      <c r="A52" s="402" t="s">
        <v>308</v>
      </c>
      <c r="B52" s="409">
        <v>0</v>
      </c>
      <c r="C52" s="412">
        <v>0</v>
      </c>
      <c r="D52" s="373"/>
      <c r="E52" s="373"/>
      <c r="F52" s="373"/>
      <c r="G52" s="373"/>
      <c r="H52" s="373"/>
      <c r="I52" s="373"/>
      <c r="J52" s="373"/>
      <c r="K52" s="373"/>
      <c r="L52" s="373"/>
    </row>
    <row r="53" spans="1:12" ht="21" customHeight="1">
      <c r="A53" s="402" t="s">
        <v>309</v>
      </c>
      <c r="B53" s="409">
        <f>E22</f>
        <v>63</v>
      </c>
      <c r="C53" s="412">
        <v>0</v>
      </c>
      <c r="D53" s="373"/>
      <c r="E53" s="373"/>
      <c r="F53" s="373"/>
      <c r="G53" s="373"/>
      <c r="H53" s="373"/>
      <c r="I53" s="373"/>
      <c r="J53" s="373"/>
      <c r="K53" s="373"/>
      <c r="L53" s="373"/>
    </row>
    <row r="54" spans="1:12" ht="21" customHeight="1" thickBot="1">
      <c r="A54" s="402" t="s">
        <v>310</v>
      </c>
      <c r="B54" s="409">
        <v>0</v>
      </c>
      <c r="C54" s="412">
        <v>0</v>
      </c>
      <c r="D54" s="373"/>
      <c r="E54" s="373"/>
      <c r="F54" s="373"/>
      <c r="G54" s="373"/>
      <c r="H54" s="373"/>
      <c r="I54" s="373"/>
      <c r="J54" s="373"/>
      <c r="K54" s="373"/>
      <c r="L54" s="373"/>
    </row>
    <row r="55" spans="1:12" ht="21" customHeight="1" thickBot="1">
      <c r="A55" s="407" t="s">
        <v>302</v>
      </c>
      <c r="B55" s="410">
        <f>SUM(B48:B54)</f>
        <v>4405.08</v>
      </c>
      <c r="C55" s="410">
        <f>SUM(C48:C54)</f>
        <v>1189</v>
      </c>
      <c r="D55" s="373"/>
      <c r="E55" s="373"/>
      <c r="F55" s="373"/>
      <c r="G55" s="373"/>
      <c r="H55" s="373"/>
      <c r="I55" s="373"/>
      <c r="J55" s="373"/>
      <c r="K55" s="373"/>
      <c r="L55" s="373"/>
    </row>
  </sheetData>
  <sheetProtection password="E6F1" sheet="1" objects="1" scenarios="1" selectLockedCells="1"/>
  <mergeCells count="42">
    <mergeCell ref="C2:E2"/>
    <mergeCell ref="K2:L2"/>
    <mergeCell ref="N2:O2"/>
    <mergeCell ref="C3:E3"/>
    <mergeCell ref="K3:L3"/>
    <mergeCell ref="N3:O3"/>
    <mergeCell ref="C4:E4"/>
    <mergeCell ref="K4:L4"/>
    <mergeCell ref="N4:O4"/>
    <mergeCell ref="C5:E5"/>
    <mergeCell ref="K5:L5"/>
    <mergeCell ref="N5:O5"/>
    <mergeCell ref="C6:E6"/>
    <mergeCell ref="K6:L6"/>
    <mergeCell ref="N6:O6"/>
    <mergeCell ref="C7:E7"/>
    <mergeCell ref="K7:L7"/>
    <mergeCell ref="N7:O7"/>
    <mergeCell ref="C8:E8"/>
    <mergeCell ref="K8:L8"/>
    <mergeCell ref="C9:E9"/>
    <mergeCell ref="F9:L9"/>
    <mergeCell ref="C11:D11"/>
    <mergeCell ref="F11:K11"/>
    <mergeCell ref="G12:J12"/>
    <mergeCell ref="A34:B34"/>
    <mergeCell ref="C34:H34"/>
    <mergeCell ref="M34:O34"/>
    <mergeCell ref="K35:O35"/>
    <mergeCell ref="A35:F35"/>
    <mergeCell ref="N37:O37"/>
    <mergeCell ref="L38:M38"/>
    <mergeCell ref="L39:M39"/>
    <mergeCell ref="L40:M40"/>
    <mergeCell ref="L41:M41"/>
    <mergeCell ref="A46:C46"/>
    <mergeCell ref="A37:A44"/>
    <mergeCell ref="B37:K44"/>
    <mergeCell ref="L42:M42"/>
    <mergeCell ref="L43:M43"/>
    <mergeCell ref="L44:M44"/>
    <mergeCell ref="L37:M37"/>
  </mergeCells>
  <conditionalFormatting sqref="D13">
    <cfRule type="expression" dxfId="7" priority="7">
      <formula>D13&gt;F13</formula>
    </cfRule>
  </conditionalFormatting>
  <conditionalFormatting sqref="D14:D22">
    <cfRule type="expression" dxfId="6" priority="6">
      <formula>D14&gt;F14</formula>
    </cfRule>
  </conditionalFormatting>
  <conditionalFormatting sqref="M13">
    <cfRule type="expression" priority="5">
      <formula>M13&gt;O13</formula>
    </cfRule>
    <cfRule type="expression" dxfId="5" priority="3">
      <formula>M13&gt;O13</formula>
    </cfRule>
  </conditionalFormatting>
  <conditionalFormatting sqref="M14:M22">
    <cfRule type="expression" priority="4">
      <formula>M14&gt;O14</formula>
    </cfRule>
  </conditionalFormatting>
  <conditionalFormatting sqref="M14:M22">
    <cfRule type="expression" dxfId="4" priority="1">
      <formula>M14&gt;O14</formula>
    </cfRule>
    <cfRule type="expression" priority="2">
      <formula>M14&gt;O14</formula>
    </cfRule>
  </conditionalFormatting>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11.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D13" sqref="D13"/>
    </sheetView>
  </sheetViews>
  <sheetFormatPr defaultColWidth="9.1796875" defaultRowHeight="14.5"/>
  <cols>
    <col min="1" max="1" width="31.7265625" style="23" customWidth="1"/>
    <col min="2" max="2" width="15.7265625" style="23" customWidth="1"/>
    <col min="3" max="6" width="15.7265625" style="206" customWidth="1"/>
    <col min="7" max="10" width="15.7265625" style="206" hidden="1" customWidth="1"/>
    <col min="11" max="12" width="15.7265625" style="206"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65"/>
      <c r="D11" s="524"/>
      <c r="E11" s="237" t="s">
        <v>12</v>
      </c>
      <c r="F11" s="546"/>
      <c r="G11" s="547"/>
      <c r="H11" s="547"/>
      <c r="I11" s="547"/>
      <c r="J11" s="547"/>
      <c r="K11" s="548"/>
      <c r="N11" s="47" t="s">
        <v>271</v>
      </c>
      <c r="O11" s="238">
        <v>5</v>
      </c>
    </row>
    <row r="12" spans="1:18" ht="55" customHeight="1" thickBot="1">
      <c r="A12" s="205"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06"/>
    </row>
    <row r="13" spans="1:18" ht="21" customHeight="1">
      <c r="A13" s="239" t="str">
        <f>'APPROVED BUDGETS'!B4</f>
        <v>Executive Director</v>
      </c>
      <c r="B13" s="213">
        <f>'APPROVED BUDGETS'!C4</f>
        <v>10400</v>
      </c>
      <c r="C13" s="224">
        <f>'INVOICE 4'!C13 + 'INVOICE 4'!E13</f>
        <v>3466.68</v>
      </c>
      <c r="D13" s="374"/>
      <c r="E13" s="172"/>
      <c r="F13" s="215">
        <f>SUM(B13)-(C13+E13)</f>
        <v>6933.32</v>
      </c>
      <c r="G13" s="216"/>
      <c r="H13" s="217"/>
      <c r="I13" s="218"/>
      <c r="J13" s="219"/>
      <c r="K13" s="216">
        <f>'APPROVED BUDGETS'!E4</f>
        <v>5200</v>
      </c>
      <c r="L13" s="224">
        <f>'INVOICE 4'!L13 + 'INVOICE 4'!N13</f>
        <v>1733.32</v>
      </c>
      <c r="M13" s="377"/>
      <c r="N13" s="174"/>
      <c r="O13" s="236">
        <f>SUM(K13)-(L13+N13)</f>
        <v>3466.6800000000003</v>
      </c>
    </row>
    <row r="14" spans="1:18" ht="21" customHeight="1">
      <c r="A14" s="240" t="str">
        <f>'APPROVED BUDGETS'!B5</f>
        <v>Victim Advocate</v>
      </c>
      <c r="B14" s="214">
        <f>'APPROVED BUDGETS'!C5</f>
        <v>31200</v>
      </c>
      <c r="C14" s="224">
        <f>'INVOICE 4'!C14 + 'INVOICE 4'!E14</f>
        <v>10400</v>
      </c>
      <c r="D14" s="374"/>
      <c r="E14" s="173"/>
      <c r="F14" s="215">
        <f t="shared" ref="F14:F32" si="0">SUM(B14)-(C14+E14)</f>
        <v>20800</v>
      </c>
      <c r="G14" s="220"/>
      <c r="H14" s="221"/>
      <c r="I14" s="222"/>
      <c r="J14" s="223"/>
      <c r="K14" s="220">
        <f>'APPROVED BUDGETS'!E5</f>
        <v>0</v>
      </c>
      <c r="L14" s="224">
        <f>'INVOICE 4'!L14 + 'INVOICE 4'!N14</f>
        <v>0</v>
      </c>
      <c r="M14" s="377"/>
      <c r="N14" s="175"/>
      <c r="O14" s="236">
        <f>SUM(K14)-(L14+N14)</f>
        <v>0</v>
      </c>
    </row>
    <row r="15" spans="1:18" ht="21" customHeight="1">
      <c r="A15" s="240" t="str">
        <f>'APPROVED BUDGETS'!B6</f>
        <v>Volunteer Advocates</v>
      </c>
      <c r="B15" s="214">
        <f>'APPROVED BUDGETS'!C6</f>
        <v>0</v>
      </c>
      <c r="C15" s="224">
        <f>'INVOICE 4'!C15 + 'INVOICE 4'!E15</f>
        <v>0</v>
      </c>
      <c r="D15" s="374"/>
      <c r="E15" s="173"/>
      <c r="F15" s="215">
        <f t="shared" si="0"/>
        <v>0</v>
      </c>
      <c r="G15" s="220"/>
      <c r="H15" s="221"/>
      <c r="I15" s="222"/>
      <c r="J15" s="229"/>
      <c r="K15" s="220">
        <f>'APPROVED BUDGETS'!E6</f>
        <v>1687</v>
      </c>
      <c r="L15" s="224">
        <f>'INVOICE 4'!L15 + 'INVOICE 4'!N15</f>
        <v>624.19000000000005</v>
      </c>
      <c r="M15" s="377"/>
      <c r="N15" s="176"/>
      <c r="O15" s="236">
        <f t="shared" ref="O15:O32" si="1">SUM(K15)-(L15+N15)</f>
        <v>1062.81</v>
      </c>
    </row>
    <row r="16" spans="1:18" ht="21" customHeight="1">
      <c r="A16" s="240" t="str">
        <f>'APPROVED BUDGETS'!B7</f>
        <v>FICA</v>
      </c>
      <c r="B16" s="214">
        <f>'APPROVED BUDGETS'!C7</f>
        <v>3182.4</v>
      </c>
      <c r="C16" s="224">
        <f>'INVOICE 4'!C16 + 'INVOICE 4'!E16</f>
        <v>1060.8</v>
      </c>
      <c r="D16" s="374"/>
      <c r="E16" s="173"/>
      <c r="F16" s="215">
        <f t="shared" ref="F16:F23" si="2">SUM(B16)-(C16+E16)</f>
        <v>2121.6000000000004</v>
      </c>
      <c r="G16" s="220"/>
      <c r="H16" s="221"/>
      <c r="I16" s="222"/>
      <c r="J16" s="229"/>
      <c r="K16" s="220">
        <f>'APPROVED BUDGETS'!E7</f>
        <v>397.8</v>
      </c>
      <c r="L16" s="224">
        <f>'INVOICE 4'!L16 + 'INVOICE 4'!N16</f>
        <v>132.6</v>
      </c>
      <c r="M16" s="377"/>
      <c r="N16" s="176"/>
      <c r="O16" s="236">
        <f t="shared" ref="O16:O23" si="3">SUM(K16)-(L16+N16)</f>
        <v>265.20000000000005</v>
      </c>
    </row>
    <row r="17" spans="1:15" ht="21" customHeight="1">
      <c r="A17" s="240" t="str">
        <f>'APPROVED BUDGETS'!B8</f>
        <v>Workers Comp</v>
      </c>
      <c r="B17" s="214">
        <f>'APPROVED BUDGETS'!C8</f>
        <v>582.4</v>
      </c>
      <c r="C17" s="224">
        <f>'INVOICE 4'!C17 + 'INVOICE 4'!E17</f>
        <v>194.12</v>
      </c>
      <c r="D17" s="374"/>
      <c r="E17" s="173"/>
      <c r="F17" s="215">
        <f t="shared" si="2"/>
        <v>388.28</v>
      </c>
      <c r="G17" s="220"/>
      <c r="H17" s="221"/>
      <c r="I17" s="222"/>
      <c r="J17" s="229"/>
      <c r="K17" s="220">
        <f>'APPROVED BUDGETS'!E8</f>
        <v>72.8</v>
      </c>
      <c r="L17" s="224">
        <f>'INVOICE 4'!L17 + 'INVOICE 4'!N17</f>
        <v>24.28</v>
      </c>
      <c r="M17" s="377"/>
      <c r="N17" s="176"/>
      <c r="O17" s="236">
        <f t="shared" si="3"/>
        <v>48.519999999999996</v>
      </c>
    </row>
    <row r="18" spans="1:15" ht="21" customHeight="1">
      <c r="A18" s="240" t="str">
        <f>'APPROVED BUDGETS'!B9</f>
        <v>Retirement</v>
      </c>
      <c r="B18" s="214">
        <f>'APPROVED BUDGETS'!C9</f>
        <v>3744</v>
      </c>
      <c r="C18" s="224">
        <f>'INVOICE 4'!C18 + 'INVOICE 4'!E18</f>
        <v>1248</v>
      </c>
      <c r="D18" s="374"/>
      <c r="E18" s="173"/>
      <c r="F18" s="215">
        <f t="shared" si="2"/>
        <v>2496</v>
      </c>
      <c r="G18" s="220"/>
      <c r="H18" s="221"/>
      <c r="I18" s="222"/>
      <c r="J18" s="229"/>
      <c r="K18" s="220">
        <f>'APPROVED BUDGETS'!E9</f>
        <v>468</v>
      </c>
      <c r="L18" s="224">
        <f>'INVOICE 4'!L18 + 'INVOICE 4'!N18</f>
        <v>156</v>
      </c>
      <c r="M18" s="377"/>
      <c r="N18" s="176"/>
      <c r="O18" s="236">
        <f t="shared" si="3"/>
        <v>312</v>
      </c>
    </row>
    <row r="19" spans="1:15" ht="21" customHeight="1">
      <c r="A19" s="240" t="str">
        <f>'APPROVED BUDGETS'!B10</f>
        <v>Office Supplies</v>
      </c>
      <c r="B19" s="214">
        <f>'APPROVED BUDGETS'!C10</f>
        <v>2000</v>
      </c>
      <c r="C19" s="224">
        <f>'INVOICE 4'!C19 + 'INVOICE 4'!E19</f>
        <v>246.39</v>
      </c>
      <c r="D19" s="374"/>
      <c r="E19" s="173"/>
      <c r="F19" s="215">
        <f t="shared" si="2"/>
        <v>1753.6100000000001</v>
      </c>
      <c r="G19" s="220"/>
      <c r="H19" s="221"/>
      <c r="I19" s="222"/>
      <c r="J19" s="229"/>
      <c r="K19" s="220">
        <f>'APPROVED BUDGETS'!E10</f>
        <v>0</v>
      </c>
      <c r="L19" s="224">
        <f>'INVOICE 4'!L19 + 'INVOICE 4'!N19</f>
        <v>0</v>
      </c>
      <c r="M19" s="377"/>
      <c r="N19" s="176"/>
      <c r="O19" s="236">
        <f t="shared" si="3"/>
        <v>0</v>
      </c>
    </row>
    <row r="20" spans="1:15" ht="21" customHeight="1">
      <c r="A20" s="240" t="str">
        <f>'APPROVED BUDGETS'!B11</f>
        <v>Utilities</v>
      </c>
      <c r="B20" s="214">
        <f>'APPROVED BUDGETS'!C11</f>
        <v>2500</v>
      </c>
      <c r="C20" s="224">
        <f>'INVOICE 4'!C20 + 'INVOICE 4'!E20</f>
        <v>782.2</v>
      </c>
      <c r="D20" s="374"/>
      <c r="E20" s="173"/>
      <c r="F20" s="215">
        <f t="shared" si="2"/>
        <v>1717.8</v>
      </c>
      <c r="G20" s="220"/>
      <c r="H20" s="221"/>
      <c r="I20" s="222"/>
      <c r="J20" s="229"/>
      <c r="K20" s="220">
        <f>'APPROVED BUDGETS'!E11</f>
        <v>2300</v>
      </c>
      <c r="L20" s="224">
        <f>'INVOICE 4'!L20 + 'INVOICE 4'!N20</f>
        <v>817.8</v>
      </c>
      <c r="M20" s="377"/>
      <c r="N20" s="176"/>
      <c r="O20" s="236">
        <f t="shared" si="3"/>
        <v>1482.2</v>
      </c>
    </row>
    <row r="21" spans="1:15" ht="21" customHeight="1">
      <c r="A21" s="240" t="str">
        <f>'APPROVED BUDGETS'!B12</f>
        <v>Rent</v>
      </c>
      <c r="B21" s="214">
        <f>'APPROVED BUDGETS'!C12</f>
        <v>0</v>
      </c>
      <c r="C21" s="224">
        <f>'INVOICE 4'!C21 + 'INVOICE 4'!E21</f>
        <v>0</v>
      </c>
      <c r="D21" s="374"/>
      <c r="E21" s="173"/>
      <c r="F21" s="215">
        <f t="shared" si="2"/>
        <v>0</v>
      </c>
      <c r="G21" s="220"/>
      <c r="H21" s="221"/>
      <c r="I21" s="222"/>
      <c r="J21" s="229"/>
      <c r="K21" s="220">
        <f>'APPROVED BUDGETS'!E12</f>
        <v>3651.6</v>
      </c>
      <c r="L21" s="224">
        <f>'INVOICE 4'!L21 + 'INVOICE 4'!N21</f>
        <v>1217.2</v>
      </c>
      <c r="M21" s="377"/>
      <c r="N21" s="176"/>
      <c r="O21" s="236">
        <f t="shared" si="3"/>
        <v>2434.3999999999996</v>
      </c>
    </row>
    <row r="22" spans="1:15" ht="21" customHeight="1">
      <c r="A22" s="240" t="str">
        <f>'APPROVED BUDGETS'!B13</f>
        <v>Staff/Victim Travel</v>
      </c>
      <c r="B22" s="214">
        <f>'APPROVED BUDGETS'!C13</f>
        <v>1500</v>
      </c>
      <c r="C22" s="224">
        <f>'INVOICE 4'!C22 + 'INVOICE 4'!E22</f>
        <v>143.22</v>
      </c>
      <c r="D22" s="374"/>
      <c r="E22" s="173"/>
      <c r="F22" s="215">
        <f t="shared" si="2"/>
        <v>1356.78</v>
      </c>
      <c r="G22" s="220"/>
      <c r="H22" s="221"/>
      <c r="I22" s="222"/>
      <c r="J22" s="229"/>
      <c r="K22" s="220">
        <f>'APPROVED BUDGETS'!E13</f>
        <v>0</v>
      </c>
      <c r="L22" s="224">
        <f>'INVOICE 4'!L22 + 'INVOICE 4'!N22</f>
        <v>0</v>
      </c>
      <c r="M22" s="377"/>
      <c r="N22" s="176"/>
      <c r="O22" s="236">
        <f t="shared" si="3"/>
        <v>0</v>
      </c>
    </row>
    <row r="23" spans="1:15" ht="21" customHeight="1">
      <c r="A23" s="240">
        <f>'APPROVED BUDGETS'!B14</f>
        <v>0</v>
      </c>
      <c r="B23" s="214">
        <f>'APPROVED BUDGETS'!C14</f>
        <v>0</v>
      </c>
      <c r="C23" s="224">
        <f>'INVOICE 4'!C23 + 'INVOICE 4'!E23</f>
        <v>0</v>
      </c>
      <c r="D23" s="375"/>
      <c r="E23" s="173"/>
      <c r="F23" s="215">
        <f t="shared" si="2"/>
        <v>0</v>
      </c>
      <c r="G23" s="220"/>
      <c r="H23" s="221"/>
      <c r="I23" s="222"/>
      <c r="J23" s="229"/>
      <c r="K23" s="220">
        <f>'APPROVED BUDGETS'!E14</f>
        <v>0</v>
      </c>
      <c r="L23" s="224">
        <f>'INVOICE 4'!L23 + 'INVOICE 4'!N23</f>
        <v>0</v>
      </c>
      <c r="M23" s="378"/>
      <c r="N23" s="176"/>
      <c r="O23" s="236">
        <f t="shared" si="3"/>
        <v>0</v>
      </c>
    </row>
    <row r="24" spans="1:15" ht="21" customHeight="1">
      <c r="A24" s="240">
        <f>'APPROVED BUDGETS'!B15</f>
        <v>0</v>
      </c>
      <c r="B24" s="214">
        <f>'APPROVED BUDGETS'!C15</f>
        <v>0</v>
      </c>
      <c r="C24" s="224">
        <f>'INVOICE 4'!C24 + 'INVOICE 4'!E24</f>
        <v>0</v>
      </c>
      <c r="D24" s="375"/>
      <c r="E24" s="173"/>
      <c r="F24" s="215">
        <f t="shared" si="0"/>
        <v>0</v>
      </c>
      <c r="G24" s="220"/>
      <c r="H24" s="221"/>
      <c r="I24" s="222"/>
      <c r="J24" s="229"/>
      <c r="K24" s="220">
        <f>'APPROVED BUDGETS'!E15</f>
        <v>0</v>
      </c>
      <c r="L24" s="224">
        <f>'INVOICE 4'!L24 + 'INVOICE 4'!N24</f>
        <v>0</v>
      </c>
      <c r="M24" s="378"/>
      <c r="N24" s="176"/>
      <c r="O24" s="236">
        <f t="shared" si="1"/>
        <v>0</v>
      </c>
    </row>
    <row r="25" spans="1:15" ht="21" customHeight="1">
      <c r="A25" s="240">
        <f>'APPROVED BUDGETS'!B16</f>
        <v>0</v>
      </c>
      <c r="B25" s="214">
        <f>'APPROVED BUDGETS'!C16</f>
        <v>0</v>
      </c>
      <c r="C25" s="224">
        <f>'INVOICE 4'!C25 + 'INVOICE 4'!E25</f>
        <v>0</v>
      </c>
      <c r="D25" s="375"/>
      <c r="E25" s="173"/>
      <c r="F25" s="215">
        <f t="shared" si="0"/>
        <v>0</v>
      </c>
      <c r="G25" s="220"/>
      <c r="H25" s="221"/>
      <c r="I25" s="222"/>
      <c r="J25" s="229"/>
      <c r="K25" s="220">
        <f>'APPROVED BUDGETS'!E16</f>
        <v>0</v>
      </c>
      <c r="L25" s="224">
        <f>'INVOICE 4'!L25 + 'INVOICE 4'!N25</f>
        <v>0</v>
      </c>
      <c r="M25" s="378"/>
      <c r="N25" s="176"/>
      <c r="O25" s="236">
        <f t="shared" si="1"/>
        <v>0</v>
      </c>
    </row>
    <row r="26" spans="1:15" ht="21" customHeight="1">
      <c r="A26" s="240">
        <f>'APPROVED BUDGETS'!B17</f>
        <v>0</v>
      </c>
      <c r="B26" s="214">
        <f>'APPROVED BUDGETS'!C17</f>
        <v>0</v>
      </c>
      <c r="C26" s="224">
        <f>'INVOICE 4'!C26 + 'INVOICE 4'!E26</f>
        <v>0</v>
      </c>
      <c r="D26" s="375"/>
      <c r="E26" s="173"/>
      <c r="F26" s="215">
        <f t="shared" si="0"/>
        <v>0</v>
      </c>
      <c r="G26" s="220"/>
      <c r="H26" s="221"/>
      <c r="I26" s="222"/>
      <c r="J26" s="229"/>
      <c r="K26" s="220">
        <f>'APPROVED BUDGETS'!E17</f>
        <v>0</v>
      </c>
      <c r="L26" s="224">
        <f>'INVOICE 4'!L26 + 'INVOICE 4'!N26</f>
        <v>0</v>
      </c>
      <c r="M26" s="378"/>
      <c r="N26" s="176"/>
      <c r="O26" s="236">
        <f t="shared" si="1"/>
        <v>0</v>
      </c>
    </row>
    <row r="27" spans="1:15" ht="21" customHeight="1">
      <c r="A27" s="240">
        <f>'APPROVED BUDGETS'!B18</f>
        <v>0</v>
      </c>
      <c r="B27" s="214">
        <f>'APPROVED BUDGETS'!C18</f>
        <v>0</v>
      </c>
      <c r="C27" s="224">
        <f>'INVOICE 4'!C27 + 'INVOICE 4'!E27</f>
        <v>0</v>
      </c>
      <c r="D27" s="375"/>
      <c r="E27" s="173"/>
      <c r="F27" s="215">
        <f t="shared" si="0"/>
        <v>0</v>
      </c>
      <c r="G27" s="220"/>
      <c r="H27" s="221"/>
      <c r="I27" s="222"/>
      <c r="J27" s="229"/>
      <c r="K27" s="220">
        <f>'APPROVED BUDGETS'!E18</f>
        <v>0</v>
      </c>
      <c r="L27" s="224">
        <f>'INVOICE 4'!L27 + 'INVOICE 4'!N27</f>
        <v>0</v>
      </c>
      <c r="M27" s="378"/>
      <c r="N27" s="176"/>
      <c r="O27" s="236">
        <f t="shared" si="1"/>
        <v>0</v>
      </c>
    </row>
    <row r="28" spans="1:15" ht="21" customHeight="1">
      <c r="A28" s="240">
        <f>'APPROVED BUDGETS'!B19</f>
        <v>0</v>
      </c>
      <c r="B28" s="214">
        <f>'APPROVED BUDGETS'!C19</f>
        <v>0</v>
      </c>
      <c r="C28" s="224">
        <f>'INVOICE 4'!C28 + 'INVOICE 4'!E28</f>
        <v>0</v>
      </c>
      <c r="D28" s="375"/>
      <c r="E28" s="173"/>
      <c r="F28" s="215">
        <f t="shared" si="0"/>
        <v>0</v>
      </c>
      <c r="G28" s="220"/>
      <c r="H28" s="221"/>
      <c r="I28" s="222"/>
      <c r="J28" s="229"/>
      <c r="K28" s="220">
        <f>'APPROVED BUDGETS'!E19</f>
        <v>0</v>
      </c>
      <c r="L28" s="224">
        <f>'INVOICE 4'!L28 + 'INVOICE 4'!N28</f>
        <v>0</v>
      </c>
      <c r="M28" s="378"/>
      <c r="N28" s="176"/>
      <c r="O28" s="236">
        <f t="shared" si="1"/>
        <v>0</v>
      </c>
    </row>
    <row r="29" spans="1:15" ht="21" customHeight="1">
      <c r="A29" s="240">
        <f>'APPROVED BUDGETS'!B20</f>
        <v>0</v>
      </c>
      <c r="B29" s="214">
        <f>'APPROVED BUDGETS'!C20</f>
        <v>0</v>
      </c>
      <c r="C29" s="224">
        <f>'INVOICE 4'!C29 + 'INVOICE 4'!E29</f>
        <v>0</v>
      </c>
      <c r="D29" s="375"/>
      <c r="E29" s="173"/>
      <c r="F29" s="215">
        <f t="shared" si="0"/>
        <v>0</v>
      </c>
      <c r="G29" s="220"/>
      <c r="H29" s="221"/>
      <c r="I29" s="222"/>
      <c r="J29" s="229"/>
      <c r="K29" s="220">
        <f>'APPROVED BUDGETS'!E20</f>
        <v>0</v>
      </c>
      <c r="L29" s="224">
        <f>'INVOICE 4'!L29 + 'INVOICE 4'!N29</f>
        <v>0</v>
      </c>
      <c r="M29" s="378"/>
      <c r="N29" s="176"/>
      <c r="O29" s="236">
        <f t="shared" si="1"/>
        <v>0</v>
      </c>
    </row>
    <row r="30" spans="1:15" ht="21" customHeight="1">
      <c r="A30" s="240">
        <f>'APPROVED BUDGETS'!B21</f>
        <v>0</v>
      </c>
      <c r="B30" s="214">
        <f>'APPROVED BUDGETS'!C21</f>
        <v>0</v>
      </c>
      <c r="C30" s="224">
        <f>'INVOICE 4'!C30 + 'INVOICE 4'!E30</f>
        <v>0</v>
      </c>
      <c r="D30" s="375"/>
      <c r="E30" s="173"/>
      <c r="F30" s="215">
        <f t="shared" si="0"/>
        <v>0</v>
      </c>
      <c r="G30" s="220"/>
      <c r="H30" s="221"/>
      <c r="I30" s="222"/>
      <c r="J30" s="229"/>
      <c r="K30" s="220">
        <f>'APPROVED BUDGETS'!E21</f>
        <v>0</v>
      </c>
      <c r="L30" s="224">
        <f>'INVOICE 4'!L30 + 'INVOICE 4'!N30</f>
        <v>0</v>
      </c>
      <c r="M30" s="378"/>
      <c r="N30" s="176"/>
      <c r="O30" s="236">
        <f t="shared" si="1"/>
        <v>0</v>
      </c>
    </row>
    <row r="31" spans="1:15" ht="21" customHeight="1">
      <c r="A31" s="240">
        <f>'APPROVED BUDGETS'!B22</f>
        <v>0</v>
      </c>
      <c r="B31" s="214">
        <f>'APPROVED BUDGETS'!C22</f>
        <v>0</v>
      </c>
      <c r="C31" s="224">
        <f>'INVOICE 4'!C31 + 'INVOICE 4'!E31</f>
        <v>0</v>
      </c>
      <c r="D31" s="375"/>
      <c r="E31" s="173"/>
      <c r="F31" s="215">
        <f t="shared" si="0"/>
        <v>0</v>
      </c>
      <c r="G31" s="220"/>
      <c r="H31" s="221"/>
      <c r="I31" s="222"/>
      <c r="J31" s="229"/>
      <c r="K31" s="220">
        <f>'APPROVED BUDGETS'!E22</f>
        <v>0</v>
      </c>
      <c r="L31" s="224">
        <f>'INVOICE 4'!L31 + 'INVOICE 4'!N31</f>
        <v>0</v>
      </c>
      <c r="M31" s="378"/>
      <c r="N31" s="176"/>
      <c r="O31" s="236">
        <f t="shared" si="1"/>
        <v>0</v>
      </c>
    </row>
    <row r="32" spans="1:15" ht="21" customHeight="1" thickBot="1">
      <c r="A32" s="240">
        <f>'APPROVED BUDGETS'!B23</f>
        <v>0</v>
      </c>
      <c r="B32" s="214">
        <f>'APPROVED BUDGETS'!C23</f>
        <v>0</v>
      </c>
      <c r="C32" s="224">
        <f>'INVOICE 4'!C32 + 'INVOICE 4'!E32</f>
        <v>0</v>
      </c>
      <c r="D32" s="376"/>
      <c r="E32" s="184"/>
      <c r="F32" s="230">
        <f t="shared" si="0"/>
        <v>0</v>
      </c>
      <c r="G32" s="231"/>
      <c r="H32" s="232"/>
      <c r="I32" s="233"/>
      <c r="J32" s="234"/>
      <c r="K32" s="220">
        <f>'APPROVED BUDGETS'!E23</f>
        <v>0</v>
      </c>
      <c r="L32" s="224">
        <f>'INVOICE 4'!L32 + 'INVOICE 4'!N32</f>
        <v>0</v>
      </c>
      <c r="M32" s="379"/>
      <c r="N32" s="185"/>
      <c r="O32" s="236">
        <f t="shared" si="1"/>
        <v>0</v>
      </c>
    </row>
    <row r="33" spans="1:16" ht="25" customHeight="1" thickBot="1">
      <c r="A33" s="241" t="s">
        <v>14</v>
      </c>
      <c r="B33" s="227">
        <f t="shared" ref="B33:N33" si="4">SUM(B13:B32)</f>
        <v>55108.800000000003</v>
      </c>
      <c r="C33" s="228">
        <f t="shared" si="4"/>
        <v>17541.410000000003</v>
      </c>
      <c r="D33" s="186">
        <f t="shared" si="4"/>
        <v>0</v>
      </c>
      <c r="E33" s="186">
        <f t="shared" si="4"/>
        <v>0</v>
      </c>
      <c r="F33" s="235">
        <f>SUM(F13:F32)</f>
        <v>37567.39</v>
      </c>
      <c r="G33" s="227">
        <f t="shared" si="4"/>
        <v>0</v>
      </c>
      <c r="H33" s="228">
        <f t="shared" si="4"/>
        <v>0</v>
      </c>
      <c r="I33" s="228">
        <f t="shared" si="4"/>
        <v>0</v>
      </c>
      <c r="J33" s="235">
        <f t="shared" si="4"/>
        <v>0</v>
      </c>
      <c r="K33" s="227">
        <f t="shared" si="4"/>
        <v>13777.2</v>
      </c>
      <c r="L33" s="228">
        <f>SUM(L13:L32)</f>
        <v>4705.3900000000003</v>
      </c>
      <c r="M33" s="186">
        <f t="shared" si="4"/>
        <v>0</v>
      </c>
      <c r="N33" s="186">
        <f t="shared" si="4"/>
        <v>0</v>
      </c>
      <c r="O33" s="235">
        <f t="shared" ref="O33" si="5">SUM(O13:O32)</f>
        <v>9071.81</v>
      </c>
    </row>
    <row r="34" spans="1:16" ht="27" customHeight="1" thickBot="1">
      <c r="A34" s="528" t="s">
        <v>15</v>
      </c>
      <c r="B34" s="529"/>
      <c r="C34" s="530"/>
      <c r="D34" s="531"/>
      <c r="E34" s="531"/>
      <c r="F34" s="531"/>
      <c r="G34" s="531"/>
      <c r="H34" s="532"/>
      <c r="I34" s="50"/>
      <c r="K34" s="211"/>
      <c r="L34" s="167" t="s">
        <v>16</v>
      </c>
      <c r="M34" s="543"/>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6">E22</f>
        <v>0</v>
      </c>
      <c r="C49" s="412">
        <f t="shared" ref="C49:C54" si="7">N22</f>
        <v>0</v>
      </c>
      <c r="D49" s="373"/>
      <c r="E49" s="373"/>
      <c r="F49" s="373"/>
      <c r="G49" s="373"/>
      <c r="H49" s="373"/>
      <c r="I49" s="373"/>
      <c r="J49" s="373"/>
      <c r="K49" s="373"/>
      <c r="L49" s="373"/>
    </row>
    <row r="50" spans="1:12" ht="21" customHeight="1">
      <c r="A50" s="402" t="s">
        <v>306</v>
      </c>
      <c r="B50" s="409">
        <f t="shared" si="6"/>
        <v>0</v>
      </c>
      <c r="C50" s="412">
        <f t="shared" si="7"/>
        <v>0</v>
      </c>
      <c r="D50" s="373"/>
      <c r="E50" s="373"/>
      <c r="F50" s="373"/>
      <c r="G50" s="373"/>
      <c r="H50" s="373"/>
      <c r="I50" s="373"/>
      <c r="J50" s="373"/>
      <c r="K50" s="373"/>
      <c r="L50" s="373"/>
    </row>
    <row r="51" spans="1:12" ht="21" customHeight="1">
      <c r="A51" s="402" t="s">
        <v>307</v>
      </c>
      <c r="B51" s="409">
        <f t="shared" si="6"/>
        <v>0</v>
      </c>
      <c r="C51" s="412">
        <f t="shared" si="7"/>
        <v>0</v>
      </c>
      <c r="D51" s="373"/>
      <c r="E51" s="373"/>
      <c r="F51" s="373"/>
      <c r="G51" s="373"/>
      <c r="H51" s="373"/>
      <c r="I51" s="373"/>
      <c r="J51" s="373"/>
      <c r="K51" s="373"/>
      <c r="L51" s="373"/>
    </row>
    <row r="52" spans="1:12" ht="21" customHeight="1">
      <c r="A52" s="402" t="s">
        <v>308</v>
      </c>
      <c r="B52" s="409">
        <f t="shared" si="6"/>
        <v>0</v>
      </c>
      <c r="C52" s="412">
        <f t="shared" si="7"/>
        <v>0</v>
      </c>
      <c r="D52" s="373"/>
      <c r="E52" s="373"/>
      <c r="F52" s="373"/>
      <c r="G52" s="373"/>
      <c r="H52" s="373"/>
      <c r="I52" s="373"/>
      <c r="J52" s="373"/>
      <c r="K52" s="373"/>
      <c r="L52" s="373"/>
    </row>
    <row r="53" spans="1:12" ht="21" customHeight="1">
      <c r="A53" s="402" t="s">
        <v>309</v>
      </c>
      <c r="B53" s="409">
        <f t="shared" si="6"/>
        <v>0</v>
      </c>
      <c r="C53" s="412">
        <f t="shared" si="7"/>
        <v>0</v>
      </c>
      <c r="D53" s="373"/>
      <c r="E53" s="373"/>
      <c r="F53" s="373"/>
      <c r="G53" s="373"/>
      <c r="H53" s="373"/>
      <c r="I53" s="373"/>
      <c r="J53" s="373"/>
      <c r="K53" s="373"/>
      <c r="L53" s="373"/>
    </row>
    <row r="54" spans="1:12" ht="21" customHeight="1" thickBot="1">
      <c r="A54" s="402" t="s">
        <v>310</v>
      </c>
      <c r="B54" s="409">
        <f t="shared" si="6"/>
        <v>0</v>
      </c>
      <c r="C54" s="412">
        <f t="shared" si="7"/>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C2:E2"/>
    <mergeCell ref="K2:L2"/>
    <mergeCell ref="N2:O2"/>
    <mergeCell ref="C3:E3"/>
    <mergeCell ref="K3:L3"/>
    <mergeCell ref="N3:O3"/>
    <mergeCell ref="C4:E4"/>
    <mergeCell ref="K4:L4"/>
    <mergeCell ref="N4:O4"/>
    <mergeCell ref="C5:E5"/>
    <mergeCell ref="K5:L5"/>
    <mergeCell ref="N5:O5"/>
    <mergeCell ref="C6:E6"/>
    <mergeCell ref="K6:L6"/>
    <mergeCell ref="N6:O6"/>
    <mergeCell ref="C7:E7"/>
    <mergeCell ref="K7:L7"/>
    <mergeCell ref="N7:O7"/>
    <mergeCell ref="C8:E8"/>
    <mergeCell ref="K8:L8"/>
    <mergeCell ref="C9:E9"/>
    <mergeCell ref="F9:L9"/>
    <mergeCell ref="C11:D11"/>
    <mergeCell ref="F11:K11"/>
    <mergeCell ref="G12:J12"/>
    <mergeCell ref="A34:B34"/>
    <mergeCell ref="C34:H34"/>
    <mergeCell ref="M34:O34"/>
    <mergeCell ref="K35:O35"/>
    <mergeCell ref="A35:F35"/>
    <mergeCell ref="N37:O37"/>
    <mergeCell ref="L38:M38"/>
    <mergeCell ref="L39:M39"/>
    <mergeCell ref="L40:M40"/>
    <mergeCell ref="L41:M41"/>
    <mergeCell ref="A46:C46"/>
    <mergeCell ref="A37:A44"/>
    <mergeCell ref="B37:K44"/>
    <mergeCell ref="L42:M42"/>
    <mergeCell ref="L43:M43"/>
    <mergeCell ref="L44:M44"/>
    <mergeCell ref="L37:M37"/>
  </mergeCells>
  <conditionalFormatting sqref="D13">
    <cfRule type="expression" dxfId="3" priority="4">
      <formula>D13&gt;F13</formula>
    </cfRule>
  </conditionalFormatting>
  <conditionalFormatting sqref="D14:D22">
    <cfRule type="expression" dxfId="2" priority="3">
      <formula>D14&gt;F14</formula>
    </cfRule>
  </conditionalFormatting>
  <conditionalFormatting sqref="M13">
    <cfRule type="expression" dxfId="1" priority="2">
      <formula>M13&gt;O13</formula>
    </cfRule>
  </conditionalFormatting>
  <conditionalFormatting sqref="M14:M22">
    <cfRule type="expression" dxfId="0" priority="1">
      <formula>M14&gt;O14</formula>
    </cfRule>
  </conditionalFormatting>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12.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65"/>
      <c r="D11" s="524"/>
      <c r="E11" s="237" t="s">
        <v>12</v>
      </c>
      <c r="F11" s="546"/>
      <c r="G11" s="547"/>
      <c r="H11" s="547"/>
      <c r="I11" s="547"/>
      <c r="J11" s="547"/>
      <c r="K11" s="548"/>
      <c r="N11" s="47" t="s">
        <v>271</v>
      </c>
      <c r="O11" s="238">
        <v>6</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5'!C13 + 'INVOICE 5'!E13</f>
        <v>3466.68</v>
      </c>
      <c r="D13" s="374"/>
      <c r="E13" s="172"/>
      <c r="F13" s="215">
        <f>SUM(B13)-(C13+E13)</f>
        <v>6933.32</v>
      </c>
      <c r="G13" s="216"/>
      <c r="H13" s="217"/>
      <c r="I13" s="218"/>
      <c r="J13" s="219"/>
      <c r="K13" s="216">
        <f>'APPROVED BUDGETS'!E4</f>
        <v>5200</v>
      </c>
      <c r="L13" s="224">
        <f>'INVOICE 5'!L13 + 'INVOICE 5'!N13</f>
        <v>1733.32</v>
      </c>
      <c r="M13" s="377"/>
      <c r="N13" s="174"/>
      <c r="O13" s="236">
        <f t="shared" ref="O13:O22" si="0">SUM(K13)-(L13+N13)</f>
        <v>3466.6800000000003</v>
      </c>
    </row>
    <row r="14" spans="1:18" ht="21" customHeight="1">
      <c r="A14" s="240" t="str">
        <f>'APPROVED BUDGETS'!B5</f>
        <v>Victim Advocate</v>
      </c>
      <c r="B14" s="214">
        <f>'APPROVED BUDGETS'!C5</f>
        <v>31200</v>
      </c>
      <c r="C14" s="224">
        <f>'INVOICE 5'!C14 + 'INVOICE 5'!E14</f>
        <v>10400</v>
      </c>
      <c r="D14" s="375"/>
      <c r="E14" s="173"/>
      <c r="F14" s="215">
        <f t="shared" ref="F14:F32" si="1">SUM(B14)-(C14+E14)</f>
        <v>20800</v>
      </c>
      <c r="G14" s="220"/>
      <c r="H14" s="221"/>
      <c r="I14" s="222"/>
      <c r="J14" s="223"/>
      <c r="K14" s="220">
        <f>'APPROVED BUDGETS'!E5</f>
        <v>0</v>
      </c>
      <c r="L14" s="224">
        <f>'INVOICE 5'!L14 + 'INVOICE 5'!N14</f>
        <v>0</v>
      </c>
      <c r="M14" s="378"/>
      <c r="N14" s="175"/>
      <c r="O14" s="236">
        <f t="shared" si="0"/>
        <v>0</v>
      </c>
    </row>
    <row r="15" spans="1:18" ht="21" customHeight="1">
      <c r="A15" s="240" t="str">
        <f>'APPROVED BUDGETS'!B6</f>
        <v>Volunteer Advocates</v>
      </c>
      <c r="B15" s="214">
        <f>'APPROVED BUDGETS'!C6</f>
        <v>0</v>
      </c>
      <c r="C15" s="224">
        <f>'INVOICE 5'!C15 + 'INVOICE 5'!E15</f>
        <v>0</v>
      </c>
      <c r="D15" s="375"/>
      <c r="E15" s="173"/>
      <c r="F15" s="215">
        <f t="shared" ref="F15:F22" si="2">SUM(B15)-(C15+E15)</f>
        <v>0</v>
      </c>
      <c r="G15" s="220"/>
      <c r="H15" s="221"/>
      <c r="I15" s="222"/>
      <c r="J15" s="223"/>
      <c r="K15" s="220">
        <f>'APPROVED BUDGETS'!E6</f>
        <v>1687</v>
      </c>
      <c r="L15" s="224">
        <f>'INVOICE 5'!L15 + 'INVOICE 5'!N15</f>
        <v>624.19000000000005</v>
      </c>
      <c r="M15" s="378"/>
      <c r="N15" s="175"/>
      <c r="O15" s="236">
        <f t="shared" si="0"/>
        <v>1062.81</v>
      </c>
    </row>
    <row r="16" spans="1:18" ht="21" customHeight="1">
      <c r="A16" s="240" t="str">
        <f>'APPROVED BUDGETS'!B7</f>
        <v>FICA</v>
      </c>
      <c r="B16" s="214">
        <f>'APPROVED BUDGETS'!C7</f>
        <v>3182.4</v>
      </c>
      <c r="C16" s="224">
        <f>'INVOICE 5'!C16 + 'INVOICE 5'!E16</f>
        <v>1060.8</v>
      </c>
      <c r="D16" s="375"/>
      <c r="E16" s="173"/>
      <c r="F16" s="215">
        <f t="shared" si="2"/>
        <v>2121.6000000000004</v>
      </c>
      <c r="G16" s="220"/>
      <c r="H16" s="221"/>
      <c r="I16" s="222"/>
      <c r="J16" s="223"/>
      <c r="K16" s="220">
        <f>'APPROVED BUDGETS'!E7</f>
        <v>397.8</v>
      </c>
      <c r="L16" s="224">
        <f>'INVOICE 5'!L16 + 'INVOICE 5'!N16</f>
        <v>132.6</v>
      </c>
      <c r="M16" s="378"/>
      <c r="N16" s="175"/>
      <c r="O16" s="236">
        <f t="shared" si="0"/>
        <v>265.20000000000005</v>
      </c>
    </row>
    <row r="17" spans="1:15" ht="21" customHeight="1">
      <c r="A17" s="240" t="str">
        <f>'APPROVED BUDGETS'!B8</f>
        <v>Workers Comp</v>
      </c>
      <c r="B17" s="214">
        <f>'APPROVED BUDGETS'!C8</f>
        <v>582.4</v>
      </c>
      <c r="C17" s="224">
        <f>'INVOICE 5'!C17 + 'INVOICE 5'!E17</f>
        <v>194.12</v>
      </c>
      <c r="D17" s="375"/>
      <c r="E17" s="173"/>
      <c r="F17" s="215">
        <f t="shared" si="2"/>
        <v>388.28</v>
      </c>
      <c r="G17" s="220"/>
      <c r="H17" s="221"/>
      <c r="I17" s="222"/>
      <c r="J17" s="223"/>
      <c r="K17" s="220">
        <f>'APPROVED BUDGETS'!E8</f>
        <v>72.8</v>
      </c>
      <c r="L17" s="224">
        <f>'INVOICE 5'!L17 + 'INVOICE 5'!N17</f>
        <v>24.28</v>
      </c>
      <c r="M17" s="378"/>
      <c r="N17" s="175"/>
      <c r="O17" s="236">
        <f t="shared" si="0"/>
        <v>48.519999999999996</v>
      </c>
    </row>
    <row r="18" spans="1:15" ht="21" customHeight="1">
      <c r="A18" s="240" t="str">
        <f>'APPROVED BUDGETS'!B9</f>
        <v>Retirement</v>
      </c>
      <c r="B18" s="214">
        <f>'APPROVED BUDGETS'!C9</f>
        <v>3744</v>
      </c>
      <c r="C18" s="224">
        <f>'INVOICE 5'!C18 + 'INVOICE 5'!E18</f>
        <v>1248</v>
      </c>
      <c r="D18" s="375"/>
      <c r="E18" s="173"/>
      <c r="F18" s="215">
        <f t="shared" si="2"/>
        <v>2496</v>
      </c>
      <c r="G18" s="220"/>
      <c r="H18" s="221"/>
      <c r="I18" s="222"/>
      <c r="J18" s="223"/>
      <c r="K18" s="220">
        <f>'APPROVED BUDGETS'!E9</f>
        <v>468</v>
      </c>
      <c r="L18" s="224">
        <f>'INVOICE 5'!L18 + 'INVOICE 5'!N18</f>
        <v>156</v>
      </c>
      <c r="M18" s="378"/>
      <c r="N18" s="175"/>
      <c r="O18" s="236">
        <f t="shared" si="0"/>
        <v>312</v>
      </c>
    </row>
    <row r="19" spans="1:15" ht="21" customHeight="1">
      <c r="A19" s="240" t="str">
        <f>'APPROVED BUDGETS'!B10</f>
        <v>Office Supplies</v>
      </c>
      <c r="B19" s="214">
        <f>'APPROVED BUDGETS'!C10</f>
        <v>2000</v>
      </c>
      <c r="C19" s="224">
        <f>'INVOICE 5'!C19 + 'INVOICE 5'!E19</f>
        <v>246.39</v>
      </c>
      <c r="D19" s="375"/>
      <c r="E19" s="173"/>
      <c r="F19" s="215">
        <f t="shared" si="2"/>
        <v>1753.6100000000001</v>
      </c>
      <c r="G19" s="220"/>
      <c r="H19" s="221"/>
      <c r="I19" s="222"/>
      <c r="J19" s="223"/>
      <c r="K19" s="220">
        <f>'APPROVED BUDGETS'!E10</f>
        <v>0</v>
      </c>
      <c r="L19" s="224">
        <f>'INVOICE 5'!L19 + 'INVOICE 5'!N19</f>
        <v>0</v>
      </c>
      <c r="M19" s="378"/>
      <c r="N19" s="175"/>
      <c r="O19" s="236">
        <f t="shared" si="0"/>
        <v>0</v>
      </c>
    </row>
    <row r="20" spans="1:15" ht="21" customHeight="1">
      <c r="A20" s="240" t="str">
        <f>'APPROVED BUDGETS'!B11</f>
        <v>Utilities</v>
      </c>
      <c r="B20" s="214">
        <f>'APPROVED BUDGETS'!C11</f>
        <v>2500</v>
      </c>
      <c r="C20" s="224">
        <f>'INVOICE 5'!C20 + 'INVOICE 5'!E20</f>
        <v>782.2</v>
      </c>
      <c r="D20" s="375"/>
      <c r="E20" s="173"/>
      <c r="F20" s="215">
        <f t="shared" si="2"/>
        <v>1717.8</v>
      </c>
      <c r="G20" s="220"/>
      <c r="H20" s="221"/>
      <c r="I20" s="222"/>
      <c r="J20" s="223"/>
      <c r="K20" s="220">
        <f>'APPROVED BUDGETS'!E11</f>
        <v>2300</v>
      </c>
      <c r="L20" s="224">
        <f>'INVOICE 5'!L20 + 'INVOICE 5'!N20</f>
        <v>817.8</v>
      </c>
      <c r="M20" s="378"/>
      <c r="N20" s="175"/>
      <c r="O20" s="236">
        <f t="shared" si="0"/>
        <v>1482.2</v>
      </c>
    </row>
    <row r="21" spans="1:15" ht="21" customHeight="1">
      <c r="A21" s="240" t="str">
        <f>'APPROVED BUDGETS'!B12</f>
        <v>Rent</v>
      </c>
      <c r="B21" s="214">
        <f>'APPROVED BUDGETS'!C12</f>
        <v>0</v>
      </c>
      <c r="C21" s="224">
        <f>'INVOICE 5'!C21 + 'INVOICE 5'!E21</f>
        <v>0</v>
      </c>
      <c r="D21" s="375"/>
      <c r="E21" s="173"/>
      <c r="F21" s="215">
        <f t="shared" si="2"/>
        <v>0</v>
      </c>
      <c r="G21" s="220"/>
      <c r="H21" s="221"/>
      <c r="I21" s="222"/>
      <c r="J21" s="223"/>
      <c r="K21" s="220">
        <f>'APPROVED BUDGETS'!E12</f>
        <v>3651.6</v>
      </c>
      <c r="L21" s="224">
        <f>'INVOICE 5'!L21 + 'INVOICE 5'!N21</f>
        <v>1217.2</v>
      </c>
      <c r="M21" s="378"/>
      <c r="N21" s="175"/>
      <c r="O21" s="236">
        <f t="shared" si="0"/>
        <v>2434.3999999999996</v>
      </c>
    </row>
    <row r="22" spans="1:15" ht="21" customHeight="1">
      <c r="A22" s="240" t="str">
        <f>'APPROVED BUDGETS'!B13</f>
        <v>Staff/Victim Travel</v>
      </c>
      <c r="B22" s="214">
        <f>'APPROVED BUDGETS'!C13</f>
        <v>1500</v>
      </c>
      <c r="C22" s="224">
        <f>'INVOICE 5'!C22 + 'INVOICE 5'!E22</f>
        <v>143.22</v>
      </c>
      <c r="D22" s="375"/>
      <c r="E22" s="173"/>
      <c r="F22" s="215">
        <f t="shared" si="2"/>
        <v>1356.78</v>
      </c>
      <c r="G22" s="220"/>
      <c r="H22" s="221"/>
      <c r="I22" s="222"/>
      <c r="J22" s="223"/>
      <c r="K22" s="220">
        <f>'APPROVED BUDGETS'!E13</f>
        <v>0</v>
      </c>
      <c r="L22" s="224">
        <f>'INVOICE 5'!L22 + 'INVOICE 5'!N22</f>
        <v>0</v>
      </c>
      <c r="M22" s="378"/>
      <c r="N22" s="175"/>
      <c r="O22" s="236">
        <f t="shared" si="0"/>
        <v>0</v>
      </c>
    </row>
    <row r="23" spans="1:15" ht="21" customHeight="1">
      <c r="A23" s="240">
        <f>'APPROVED BUDGETS'!B14</f>
        <v>0</v>
      </c>
      <c r="B23" s="214">
        <f>'APPROVED BUDGETS'!C14</f>
        <v>0</v>
      </c>
      <c r="C23" s="224">
        <f>'INVOICE 5'!C23 + 'INVOICE 5'!E23</f>
        <v>0</v>
      </c>
      <c r="D23" s="375"/>
      <c r="E23" s="173"/>
      <c r="F23" s="215">
        <f t="shared" si="1"/>
        <v>0</v>
      </c>
      <c r="G23" s="220"/>
      <c r="H23" s="221"/>
      <c r="I23" s="222"/>
      <c r="J23" s="229"/>
      <c r="K23" s="220">
        <f>'APPROVED BUDGETS'!E14</f>
        <v>0</v>
      </c>
      <c r="L23" s="224">
        <f>'INVOICE 5'!L23 + 'INVOICE 5'!N23</f>
        <v>0</v>
      </c>
      <c r="M23" s="378"/>
      <c r="N23" s="176"/>
      <c r="O23" s="236">
        <f t="shared" ref="O23:O32" si="3">SUM(K23)-(L23+N23)</f>
        <v>0</v>
      </c>
    </row>
    <row r="24" spans="1:15" ht="21" customHeight="1">
      <c r="A24" s="240">
        <f>'APPROVED BUDGETS'!B15</f>
        <v>0</v>
      </c>
      <c r="B24" s="214">
        <f>'APPROVED BUDGETS'!C15</f>
        <v>0</v>
      </c>
      <c r="C24" s="224">
        <f>'INVOICE 5'!C24 + 'INVOICE 5'!E24</f>
        <v>0</v>
      </c>
      <c r="D24" s="375"/>
      <c r="E24" s="173"/>
      <c r="F24" s="215">
        <f t="shared" si="1"/>
        <v>0</v>
      </c>
      <c r="G24" s="220"/>
      <c r="H24" s="221"/>
      <c r="I24" s="222"/>
      <c r="J24" s="229"/>
      <c r="K24" s="220">
        <f>'APPROVED BUDGETS'!E15</f>
        <v>0</v>
      </c>
      <c r="L24" s="224">
        <f>'INVOICE 5'!L24 + 'INVOICE 5'!N24</f>
        <v>0</v>
      </c>
      <c r="M24" s="378"/>
      <c r="N24" s="176"/>
      <c r="O24" s="236">
        <f t="shared" si="3"/>
        <v>0</v>
      </c>
    </row>
    <row r="25" spans="1:15" ht="21" customHeight="1">
      <c r="A25" s="240">
        <f>'APPROVED BUDGETS'!B16</f>
        <v>0</v>
      </c>
      <c r="B25" s="214">
        <f>'APPROVED BUDGETS'!C16</f>
        <v>0</v>
      </c>
      <c r="C25" s="224">
        <f>'INVOICE 5'!C25 + 'INVOICE 5'!E25</f>
        <v>0</v>
      </c>
      <c r="D25" s="375"/>
      <c r="E25" s="173"/>
      <c r="F25" s="215">
        <f t="shared" si="1"/>
        <v>0</v>
      </c>
      <c r="G25" s="220"/>
      <c r="H25" s="221"/>
      <c r="I25" s="222"/>
      <c r="J25" s="229"/>
      <c r="K25" s="220">
        <f>'APPROVED BUDGETS'!E16</f>
        <v>0</v>
      </c>
      <c r="L25" s="224">
        <f>'INVOICE 5'!L25 + 'INVOICE 5'!N25</f>
        <v>0</v>
      </c>
      <c r="M25" s="378"/>
      <c r="N25" s="176"/>
      <c r="O25" s="236">
        <f t="shared" si="3"/>
        <v>0</v>
      </c>
    </row>
    <row r="26" spans="1:15" ht="21" customHeight="1">
      <c r="A26" s="240">
        <f>'APPROVED BUDGETS'!B17</f>
        <v>0</v>
      </c>
      <c r="B26" s="214">
        <f>'APPROVED BUDGETS'!C17</f>
        <v>0</v>
      </c>
      <c r="C26" s="224">
        <f>'INVOICE 5'!C26 + 'INVOICE 5'!E26</f>
        <v>0</v>
      </c>
      <c r="D26" s="375"/>
      <c r="E26" s="173"/>
      <c r="F26" s="215">
        <f t="shared" si="1"/>
        <v>0</v>
      </c>
      <c r="G26" s="220"/>
      <c r="H26" s="221"/>
      <c r="I26" s="222"/>
      <c r="J26" s="229"/>
      <c r="K26" s="220">
        <f>'APPROVED BUDGETS'!E17</f>
        <v>0</v>
      </c>
      <c r="L26" s="224">
        <f>'INVOICE 5'!L26 + 'INVOICE 5'!N26</f>
        <v>0</v>
      </c>
      <c r="M26" s="378"/>
      <c r="N26" s="176"/>
      <c r="O26" s="236">
        <f t="shared" si="3"/>
        <v>0</v>
      </c>
    </row>
    <row r="27" spans="1:15" ht="21" customHeight="1">
      <c r="A27" s="240">
        <f>'APPROVED BUDGETS'!B18</f>
        <v>0</v>
      </c>
      <c r="B27" s="214">
        <f>'APPROVED BUDGETS'!C18</f>
        <v>0</v>
      </c>
      <c r="C27" s="224">
        <f>'INVOICE 5'!C27 + 'INVOICE 5'!E27</f>
        <v>0</v>
      </c>
      <c r="D27" s="375"/>
      <c r="E27" s="173"/>
      <c r="F27" s="215">
        <f t="shared" si="1"/>
        <v>0</v>
      </c>
      <c r="G27" s="220"/>
      <c r="H27" s="221"/>
      <c r="I27" s="222"/>
      <c r="J27" s="229"/>
      <c r="K27" s="220">
        <f>'APPROVED BUDGETS'!E18</f>
        <v>0</v>
      </c>
      <c r="L27" s="224">
        <f>'INVOICE 5'!L27 + 'INVOICE 5'!N27</f>
        <v>0</v>
      </c>
      <c r="M27" s="378"/>
      <c r="N27" s="176"/>
      <c r="O27" s="236">
        <f t="shared" si="3"/>
        <v>0</v>
      </c>
    </row>
    <row r="28" spans="1:15" ht="21" customHeight="1">
      <c r="A28" s="240">
        <f>'APPROVED BUDGETS'!B19</f>
        <v>0</v>
      </c>
      <c r="B28" s="214">
        <f>'APPROVED BUDGETS'!C19</f>
        <v>0</v>
      </c>
      <c r="C28" s="224">
        <f>'INVOICE 5'!C28 + 'INVOICE 5'!E28</f>
        <v>0</v>
      </c>
      <c r="D28" s="375"/>
      <c r="E28" s="173"/>
      <c r="F28" s="215">
        <f t="shared" si="1"/>
        <v>0</v>
      </c>
      <c r="G28" s="220"/>
      <c r="H28" s="221"/>
      <c r="I28" s="222"/>
      <c r="J28" s="229"/>
      <c r="K28" s="220">
        <f>'APPROVED BUDGETS'!E19</f>
        <v>0</v>
      </c>
      <c r="L28" s="224">
        <f>'INVOICE 5'!L28 + 'INVOICE 5'!N28</f>
        <v>0</v>
      </c>
      <c r="M28" s="378"/>
      <c r="N28" s="176"/>
      <c r="O28" s="236">
        <f t="shared" si="3"/>
        <v>0</v>
      </c>
    </row>
    <row r="29" spans="1:15" ht="21" customHeight="1">
      <c r="A29" s="240">
        <f>'APPROVED BUDGETS'!B20</f>
        <v>0</v>
      </c>
      <c r="B29" s="214">
        <f>'APPROVED BUDGETS'!C20</f>
        <v>0</v>
      </c>
      <c r="C29" s="224">
        <f>'INVOICE 5'!C29 + 'INVOICE 5'!E29</f>
        <v>0</v>
      </c>
      <c r="D29" s="375"/>
      <c r="E29" s="173"/>
      <c r="F29" s="215">
        <f t="shared" si="1"/>
        <v>0</v>
      </c>
      <c r="G29" s="220"/>
      <c r="H29" s="221"/>
      <c r="I29" s="222"/>
      <c r="J29" s="229"/>
      <c r="K29" s="220">
        <f>'APPROVED BUDGETS'!E20</f>
        <v>0</v>
      </c>
      <c r="L29" s="224">
        <f>'INVOICE 5'!L29 + 'INVOICE 5'!N29</f>
        <v>0</v>
      </c>
      <c r="M29" s="378"/>
      <c r="N29" s="176"/>
      <c r="O29" s="236">
        <f t="shared" si="3"/>
        <v>0</v>
      </c>
    </row>
    <row r="30" spans="1:15" ht="21" customHeight="1">
      <c r="A30" s="240">
        <f>'APPROVED BUDGETS'!B21</f>
        <v>0</v>
      </c>
      <c r="B30" s="214">
        <f>'APPROVED BUDGETS'!C21</f>
        <v>0</v>
      </c>
      <c r="C30" s="224">
        <f>'INVOICE 5'!C30 + 'INVOICE 5'!E30</f>
        <v>0</v>
      </c>
      <c r="D30" s="375"/>
      <c r="E30" s="173"/>
      <c r="F30" s="215">
        <f t="shared" si="1"/>
        <v>0</v>
      </c>
      <c r="G30" s="220"/>
      <c r="H30" s="221"/>
      <c r="I30" s="222"/>
      <c r="J30" s="229"/>
      <c r="K30" s="220">
        <f>'APPROVED BUDGETS'!E21</f>
        <v>0</v>
      </c>
      <c r="L30" s="224">
        <f>'INVOICE 5'!L30 + 'INVOICE 5'!N30</f>
        <v>0</v>
      </c>
      <c r="M30" s="378"/>
      <c r="N30" s="176"/>
      <c r="O30" s="236">
        <f t="shared" si="3"/>
        <v>0</v>
      </c>
    </row>
    <row r="31" spans="1:15" ht="21" customHeight="1">
      <c r="A31" s="240">
        <f>'APPROVED BUDGETS'!B22</f>
        <v>0</v>
      </c>
      <c r="B31" s="214">
        <f>'APPROVED BUDGETS'!C22</f>
        <v>0</v>
      </c>
      <c r="C31" s="224">
        <f>'INVOICE 5'!C31 + 'INVOICE 5'!E31</f>
        <v>0</v>
      </c>
      <c r="D31" s="375"/>
      <c r="E31" s="173"/>
      <c r="F31" s="215">
        <f t="shared" si="1"/>
        <v>0</v>
      </c>
      <c r="G31" s="220"/>
      <c r="H31" s="221"/>
      <c r="I31" s="222"/>
      <c r="J31" s="229"/>
      <c r="K31" s="220">
        <f>'APPROVED BUDGETS'!E22</f>
        <v>0</v>
      </c>
      <c r="L31" s="224">
        <f>'INVOICE 5'!L31 + 'INVOICE 5'!N31</f>
        <v>0</v>
      </c>
      <c r="M31" s="378"/>
      <c r="N31" s="176"/>
      <c r="O31" s="236">
        <f t="shared" si="3"/>
        <v>0</v>
      </c>
    </row>
    <row r="32" spans="1:15" ht="21" customHeight="1" thickBot="1">
      <c r="A32" s="240">
        <f>'APPROVED BUDGETS'!B23</f>
        <v>0</v>
      </c>
      <c r="B32" s="214">
        <f>'APPROVED BUDGETS'!C23</f>
        <v>0</v>
      </c>
      <c r="C32" s="224">
        <f>'INVOICE 5'!C32 + 'INVOICE 5'!E32</f>
        <v>0</v>
      </c>
      <c r="D32" s="376"/>
      <c r="E32" s="184"/>
      <c r="F32" s="230">
        <f t="shared" si="1"/>
        <v>0</v>
      </c>
      <c r="G32" s="231"/>
      <c r="H32" s="232"/>
      <c r="I32" s="233"/>
      <c r="J32" s="234"/>
      <c r="K32" s="220">
        <f>'APPROVED BUDGETS'!E23</f>
        <v>0</v>
      </c>
      <c r="L32" s="224">
        <f>'INVOICE 5'!L32 + 'INVOICE 5'!N32</f>
        <v>0</v>
      </c>
      <c r="M32" s="379"/>
      <c r="N32" s="185"/>
      <c r="O32" s="236">
        <f t="shared" si="3"/>
        <v>0</v>
      </c>
    </row>
    <row r="33" spans="1:16" ht="25" customHeight="1" thickBot="1">
      <c r="A33" s="241" t="s">
        <v>14</v>
      </c>
      <c r="B33" s="227">
        <f t="shared" ref="B33:N33" si="4">SUM(B13:B32)</f>
        <v>55108.800000000003</v>
      </c>
      <c r="C33" s="228">
        <f t="shared" si="4"/>
        <v>17541.410000000003</v>
      </c>
      <c r="D33" s="186">
        <f t="shared" si="4"/>
        <v>0</v>
      </c>
      <c r="E33" s="186">
        <f t="shared" si="4"/>
        <v>0</v>
      </c>
      <c r="F33" s="235">
        <f>SUM(F13:F32)</f>
        <v>37567.39</v>
      </c>
      <c r="G33" s="227">
        <f t="shared" si="4"/>
        <v>0</v>
      </c>
      <c r="H33" s="228">
        <f t="shared" si="4"/>
        <v>0</v>
      </c>
      <c r="I33" s="228">
        <f t="shared" si="4"/>
        <v>0</v>
      </c>
      <c r="J33" s="235">
        <f t="shared" si="4"/>
        <v>0</v>
      </c>
      <c r="K33" s="227">
        <f t="shared" si="4"/>
        <v>13777.2</v>
      </c>
      <c r="L33" s="228">
        <f>SUM(L13:L32)</f>
        <v>4705.3900000000003</v>
      </c>
      <c r="M33" s="186">
        <f t="shared" si="4"/>
        <v>0</v>
      </c>
      <c r="N33" s="186">
        <f t="shared" si="4"/>
        <v>0</v>
      </c>
      <c r="O33" s="235">
        <f t="shared" ref="O33" si="5">SUM(O13:O32)</f>
        <v>9071.81</v>
      </c>
    </row>
    <row r="34" spans="1:16" ht="27" customHeight="1" thickBot="1">
      <c r="A34" s="528" t="s">
        <v>15</v>
      </c>
      <c r="B34" s="529"/>
      <c r="C34" s="530"/>
      <c r="D34" s="531"/>
      <c r="E34" s="531"/>
      <c r="F34" s="531"/>
      <c r="G34" s="531"/>
      <c r="H34" s="532"/>
      <c r="I34" s="50"/>
      <c r="K34" s="211"/>
      <c r="L34" s="167" t="s">
        <v>16</v>
      </c>
      <c r="M34" s="543"/>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6">E22</f>
        <v>0</v>
      </c>
      <c r="C49" s="412">
        <f t="shared" ref="C49:C54" si="7">N22</f>
        <v>0</v>
      </c>
      <c r="D49" s="373"/>
      <c r="E49" s="373"/>
      <c r="F49" s="373"/>
      <c r="G49" s="373"/>
      <c r="H49" s="373"/>
      <c r="I49" s="373"/>
      <c r="J49" s="373"/>
      <c r="K49" s="373"/>
      <c r="L49" s="373"/>
    </row>
    <row r="50" spans="1:12" ht="21" customHeight="1">
      <c r="A50" s="402" t="s">
        <v>306</v>
      </c>
      <c r="B50" s="409">
        <f t="shared" si="6"/>
        <v>0</v>
      </c>
      <c r="C50" s="412">
        <f t="shared" si="7"/>
        <v>0</v>
      </c>
      <c r="D50" s="373"/>
      <c r="E50" s="373"/>
      <c r="F50" s="373"/>
      <c r="G50" s="373"/>
      <c r="H50" s="373"/>
      <c r="I50" s="373"/>
      <c r="J50" s="373"/>
      <c r="K50" s="373"/>
      <c r="L50" s="373"/>
    </row>
    <row r="51" spans="1:12" ht="21" customHeight="1">
      <c r="A51" s="402" t="s">
        <v>307</v>
      </c>
      <c r="B51" s="409">
        <f t="shared" si="6"/>
        <v>0</v>
      </c>
      <c r="C51" s="412">
        <f t="shared" si="7"/>
        <v>0</v>
      </c>
      <c r="D51" s="373"/>
      <c r="E51" s="373"/>
      <c r="F51" s="373"/>
      <c r="G51" s="373"/>
      <c r="H51" s="373"/>
      <c r="I51" s="373"/>
      <c r="J51" s="373"/>
      <c r="K51" s="373"/>
      <c r="L51" s="373"/>
    </row>
    <row r="52" spans="1:12" ht="21" customHeight="1">
      <c r="A52" s="402" t="s">
        <v>308</v>
      </c>
      <c r="B52" s="409">
        <f t="shared" si="6"/>
        <v>0</v>
      </c>
      <c r="C52" s="412">
        <f t="shared" si="7"/>
        <v>0</v>
      </c>
      <c r="D52" s="373"/>
      <c r="E52" s="373"/>
      <c r="F52" s="373"/>
      <c r="G52" s="373"/>
      <c r="H52" s="373"/>
      <c r="I52" s="373"/>
      <c r="J52" s="373"/>
      <c r="K52" s="373"/>
      <c r="L52" s="373"/>
    </row>
    <row r="53" spans="1:12" ht="21" customHeight="1">
      <c r="A53" s="402" t="s">
        <v>309</v>
      </c>
      <c r="B53" s="409">
        <f t="shared" si="6"/>
        <v>0</v>
      </c>
      <c r="C53" s="412">
        <f t="shared" si="7"/>
        <v>0</v>
      </c>
      <c r="D53" s="373"/>
      <c r="E53" s="373"/>
      <c r="F53" s="373"/>
      <c r="G53" s="373"/>
      <c r="H53" s="373"/>
      <c r="I53" s="373"/>
      <c r="J53" s="373"/>
      <c r="K53" s="373"/>
      <c r="L53" s="373"/>
    </row>
    <row r="54" spans="1:12" ht="21" customHeight="1" thickBot="1">
      <c r="A54" s="402" t="s">
        <v>310</v>
      </c>
      <c r="B54" s="409">
        <f t="shared" si="6"/>
        <v>0</v>
      </c>
      <c r="C54" s="412">
        <f t="shared" si="7"/>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13.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65"/>
      <c r="D11" s="524"/>
      <c r="E11" s="237" t="s">
        <v>12</v>
      </c>
      <c r="F11" s="546"/>
      <c r="G11" s="547"/>
      <c r="H11" s="547"/>
      <c r="I11" s="547"/>
      <c r="J11" s="547"/>
      <c r="K11" s="548"/>
      <c r="N11" s="47" t="s">
        <v>271</v>
      </c>
      <c r="O11" s="238">
        <v>7</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6'!C13 + 'INVOICE 6'!E13</f>
        <v>3466.68</v>
      </c>
      <c r="D13" s="374"/>
      <c r="E13" s="172"/>
      <c r="F13" s="215">
        <f>SUM(B13)-(C13+E13)</f>
        <v>6933.32</v>
      </c>
      <c r="G13" s="216"/>
      <c r="H13" s="217"/>
      <c r="I13" s="218"/>
      <c r="J13" s="219"/>
      <c r="K13" s="216">
        <f>'APPROVED BUDGETS'!E4</f>
        <v>5200</v>
      </c>
      <c r="L13" s="224">
        <f>'INVOICE 6'!L13 + 'INVOICE 6'!N13</f>
        <v>1733.32</v>
      </c>
      <c r="M13" s="377"/>
      <c r="N13" s="174"/>
      <c r="O13" s="236">
        <f>SUM(K13)-(L13+N13)</f>
        <v>3466.6800000000003</v>
      </c>
    </row>
    <row r="14" spans="1:18" ht="21" customHeight="1">
      <c r="A14" s="240" t="str">
        <f>'APPROVED BUDGETS'!B5</f>
        <v>Victim Advocate</v>
      </c>
      <c r="B14" s="214">
        <f>'APPROVED BUDGETS'!C5</f>
        <v>31200</v>
      </c>
      <c r="C14" s="224">
        <f>'INVOICE 6'!C14 + 'INVOICE 6'!E14</f>
        <v>10400</v>
      </c>
      <c r="D14" s="375"/>
      <c r="E14" s="173"/>
      <c r="F14" s="215">
        <f t="shared" ref="F14:F32" si="0">SUM(B14)-(C14+E14)</f>
        <v>20800</v>
      </c>
      <c r="G14" s="220"/>
      <c r="H14" s="221"/>
      <c r="I14" s="222"/>
      <c r="J14" s="223"/>
      <c r="K14" s="220">
        <f>'APPROVED BUDGETS'!E5</f>
        <v>0</v>
      </c>
      <c r="L14" s="224">
        <f>'INVOICE 6'!L14 + 'INVOICE 6'!N14</f>
        <v>0</v>
      </c>
      <c r="M14" s="378"/>
      <c r="N14" s="175"/>
      <c r="O14" s="236">
        <f>SUM(K14)-(L14+N14)</f>
        <v>0</v>
      </c>
    </row>
    <row r="15" spans="1:18" ht="21" customHeight="1">
      <c r="A15" s="240" t="str">
        <f>'APPROVED BUDGETS'!B6</f>
        <v>Volunteer Advocates</v>
      </c>
      <c r="B15" s="214">
        <f>'APPROVED BUDGETS'!C6</f>
        <v>0</v>
      </c>
      <c r="C15" s="224">
        <f>'INVOICE 6'!C15 + 'INVOICE 6'!E15</f>
        <v>0</v>
      </c>
      <c r="D15" s="375"/>
      <c r="E15" s="173"/>
      <c r="F15" s="215">
        <f t="shared" si="0"/>
        <v>0</v>
      </c>
      <c r="G15" s="220"/>
      <c r="H15" s="221"/>
      <c r="I15" s="222"/>
      <c r="J15" s="229"/>
      <c r="K15" s="220">
        <f>'APPROVED BUDGETS'!E6</f>
        <v>1687</v>
      </c>
      <c r="L15" s="224">
        <f>'INVOICE 6'!L15 + 'INVOICE 6'!N15</f>
        <v>624.19000000000005</v>
      </c>
      <c r="M15" s="378"/>
      <c r="N15" s="176"/>
      <c r="O15" s="236">
        <f t="shared" ref="O15:O32" si="1">SUM(K15)-(L15+N15)</f>
        <v>1062.81</v>
      </c>
    </row>
    <row r="16" spans="1:18" ht="21" customHeight="1">
      <c r="A16" s="240" t="str">
        <f>'APPROVED BUDGETS'!B7</f>
        <v>FICA</v>
      </c>
      <c r="B16" s="214">
        <f>'APPROVED BUDGETS'!C7</f>
        <v>3182.4</v>
      </c>
      <c r="C16" s="224">
        <f>'INVOICE 6'!C16 + 'INVOICE 6'!E16</f>
        <v>1060.8</v>
      </c>
      <c r="D16" s="375"/>
      <c r="E16" s="173"/>
      <c r="F16" s="215">
        <f t="shared" ref="F16:F23" si="2">SUM(B16)-(C16+E16)</f>
        <v>2121.6000000000004</v>
      </c>
      <c r="G16" s="220"/>
      <c r="H16" s="221"/>
      <c r="I16" s="222"/>
      <c r="J16" s="229"/>
      <c r="K16" s="220">
        <f>'APPROVED BUDGETS'!E7</f>
        <v>397.8</v>
      </c>
      <c r="L16" s="224">
        <f>'INVOICE 6'!L16 + 'INVOICE 6'!N16</f>
        <v>132.6</v>
      </c>
      <c r="M16" s="378"/>
      <c r="N16" s="176"/>
      <c r="O16" s="236">
        <f t="shared" ref="O16:O23" si="3">SUM(K16)-(L16+N16)</f>
        <v>265.20000000000005</v>
      </c>
    </row>
    <row r="17" spans="1:15" ht="21" customHeight="1">
      <c r="A17" s="240" t="str">
        <f>'APPROVED BUDGETS'!B8</f>
        <v>Workers Comp</v>
      </c>
      <c r="B17" s="214">
        <f>'APPROVED BUDGETS'!C8</f>
        <v>582.4</v>
      </c>
      <c r="C17" s="224">
        <f>'INVOICE 6'!C17 + 'INVOICE 6'!E17</f>
        <v>194.12</v>
      </c>
      <c r="D17" s="375"/>
      <c r="E17" s="173"/>
      <c r="F17" s="215">
        <f t="shared" si="2"/>
        <v>388.28</v>
      </c>
      <c r="G17" s="220"/>
      <c r="H17" s="221"/>
      <c r="I17" s="222"/>
      <c r="J17" s="229"/>
      <c r="K17" s="220">
        <f>'APPROVED BUDGETS'!E8</f>
        <v>72.8</v>
      </c>
      <c r="L17" s="224">
        <f>'INVOICE 6'!L17 + 'INVOICE 6'!N17</f>
        <v>24.28</v>
      </c>
      <c r="M17" s="378"/>
      <c r="N17" s="176"/>
      <c r="O17" s="236">
        <f t="shared" si="3"/>
        <v>48.519999999999996</v>
      </c>
    </row>
    <row r="18" spans="1:15" ht="21" customHeight="1">
      <c r="A18" s="240" t="str">
        <f>'APPROVED BUDGETS'!B9</f>
        <v>Retirement</v>
      </c>
      <c r="B18" s="214">
        <f>'APPROVED BUDGETS'!C9</f>
        <v>3744</v>
      </c>
      <c r="C18" s="224">
        <f>'INVOICE 6'!C18 + 'INVOICE 6'!E18</f>
        <v>1248</v>
      </c>
      <c r="D18" s="375"/>
      <c r="E18" s="173"/>
      <c r="F18" s="215">
        <f t="shared" si="2"/>
        <v>2496</v>
      </c>
      <c r="G18" s="220"/>
      <c r="H18" s="221"/>
      <c r="I18" s="222"/>
      <c r="J18" s="229"/>
      <c r="K18" s="220">
        <f>'APPROVED BUDGETS'!E9</f>
        <v>468</v>
      </c>
      <c r="L18" s="224">
        <f>'INVOICE 6'!L18 + 'INVOICE 6'!N18</f>
        <v>156</v>
      </c>
      <c r="M18" s="378"/>
      <c r="N18" s="176"/>
      <c r="O18" s="236">
        <f t="shared" si="3"/>
        <v>312</v>
      </c>
    </row>
    <row r="19" spans="1:15" ht="21" customHeight="1">
      <c r="A19" s="240" t="str">
        <f>'APPROVED BUDGETS'!B10</f>
        <v>Office Supplies</v>
      </c>
      <c r="B19" s="214">
        <f>'APPROVED BUDGETS'!C10</f>
        <v>2000</v>
      </c>
      <c r="C19" s="224">
        <f>'INVOICE 6'!C19 + 'INVOICE 6'!E19</f>
        <v>246.39</v>
      </c>
      <c r="D19" s="375"/>
      <c r="E19" s="173"/>
      <c r="F19" s="215">
        <f t="shared" si="2"/>
        <v>1753.6100000000001</v>
      </c>
      <c r="G19" s="220"/>
      <c r="H19" s="221"/>
      <c r="I19" s="222"/>
      <c r="J19" s="229"/>
      <c r="K19" s="220">
        <f>'APPROVED BUDGETS'!E10</f>
        <v>0</v>
      </c>
      <c r="L19" s="224">
        <f>'INVOICE 6'!L19 + 'INVOICE 6'!N19</f>
        <v>0</v>
      </c>
      <c r="M19" s="378"/>
      <c r="N19" s="176"/>
      <c r="O19" s="236">
        <f t="shared" si="3"/>
        <v>0</v>
      </c>
    </row>
    <row r="20" spans="1:15" ht="21" customHeight="1">
      <c r="A20" s="240" t="str">
        <f>'APPROVED BUDGETS'!B11</f>
        <v>Utilities</v>
      </c>
      <c r="B20" s="214">
        <f>'APPROVED BUDGETS'!C11</f>
        <v>2500</v>
      </c>
      <c r="C20" s="224">
        <f>'INVOICE 6'!C20 + 'INVOICE 6'!E20</f>
        <v>782.2</v>
      </c>
      <c r="D20" s="375"/>
      <c r="E20" s="173"/>
      <c r="F20" s="215">
        <f t="shared" si="2"/>
        <v>1717.8</v>
      </c>
      <c r="G20" s="220"/>
      <c r="H20" s="221"/>
      <c r="I20" s="222"/>
      <c r="J20" s="229"/>
      <c r="K20" s="220">
        <f>'APPROVED BUDGETS'!E11</f>
        <v>2300</v>
      </c>
      <c r="L20" s="224">
        <f>'INVOICE 6'!L20 + 'INVOICE 6'!N20</f>
        <v>817.8</v>
      </c>
      <c r="M20" s="378"/>
      <c r="N20" s="176"/>
      <c r="O20" s="236">
        <f t="shared" si="3"/>
        <v>1482.2</v>
      </c>
    </row>
    <row r="21" spans="1:15" ht="21" customHeight="1">
      <c r="A21" s="240" t="str">
        <f>'APPROVED BUDGETS'!B12</f>
        <v>Rent</v>
      </c>
      <c r="B21" s="214">
        <f>'APPROVED BUDGETS'!C12</f>
        <v>0</v>
      </c>
      <c r="C21" s="224">
        <f>'INVOICE 6'!C21 + 'INVOICE 6'!E21</f>
        <v>0</v>
      </c>
      <c r="D21" s="375"/>
      <c r="E21" s="173"/>
      <c r="F21" s="215">
        <f t="shared" si="2"/>
        <v>0</v>
      </c>
      <c r="G21" s="220"/>
      <c r="H21" s="221"/>
      <c r="I21" s="222"/>
      <c r="J21" s="229"/>
      <c r="K21" s="220">
        <f>'APPROVED BUDGETS'!E12</f>
        <v>3651.6</v>
      </c>
      <c r="L21" s="224">
        <f>'INVOICE 6'!L21 + 'INVOICE 6'!N21</f>
        <v>1217.2</v>
      </c>
      <c r="M21" s="378"/>
      <c r="N21" s="176"/>
      <c r="O21" s="236">
        <f t="shared" si="3"/>
        <v>2434.3999999999996</v>
      </c>
    </row>
    <row r="22" spans="1:15" ht="21" customHeight="1">
      <c r="A22" s="240" t="str">
        <f>'APPROVED BUDGETS'!B13</f>
        <v>Staff/Victim Travel</v>
      </c>
      <c r="B22" s="214">
        <f>'APPROVED BUDGETS'!C13</f>
        <v>1500</v>
      </c>
      <c r="C22" s="224">
        <f>'INVOICE 6'!C22 + 'INVOICE 6'!E22</f>
        <v>143.22</v>
      </c>
      <c r="D22" s="375"/>
      <c r="E22" s="173"/>
      <c r="F22" s="215">
        <f t="shared" si="2"/>
        <v>1356.78</v>
      </c>
      <c r="G22" s="220"/>
      <c r="H22" s="221"/>
      <c r="I22" s="222"/>
      <c r="J22" s="229"/>
      <c r="K22" s="220">
        <f>'APPROVED BUDGETS'!E13</f>
        <v>0</v>
      </c>
      <c r="L22" s="224">
        <f>'INVOICE 6'!L22 + 'INVOICE 6'!N22</f>
        <v>0</v>
      </c>
      <c r="M22" s="378"/>
      <c r="N22" s="176"/>
      <c r="O22" s="236">
        <f t="shared" si="3"/>
        <v>0</v>
      </c>
    </row>
    <row r="23" spans="1:15" ht="21" customHeight="1">
      <c r="A23" s="240">
        <f>'APPROVED BUDGETS'!B14</f>
        <v>0</v>
      </c>
      <c r="B23" s="214">
        <f>'APPROVED BUDGETS'!C14</f>
        <v>0</v>
      </c>
      <c r="C23" s="224">
        <f>'INVOICE 6'!C23 + 'INVOICE 6'!E23</f>
        <v>0</v>
      </c>
      <c r="D23" s="375"/>
      <c r="E23" s="173"/>
      <c r="F23" s="215">
        <f t="shared" si="2"/>
        <v>0</v>
      </c>
      <c r="G23" s="220"/>
      <c r="H23" s="221"/>
      <c r="I23" s="222"/>
      <c r="J23" s="229"/>
      <c r="K23" s="220">
        <f>'APPROVED BUDGETS'!E14</f>
        <v>0</v>
      </c>
      <c r="L23" s="224">
        <f>'INVOICE 6'!L23 + 'INVOICE 6'!N23</f>
        <v>0</v>
      </c>
      <c r="M23" s="378"/>
      <c r="N23" s="176"/>
      <c r="O23" s="236">
        <f t="shared" si="3"/>
        <v>0</v>
      </c>
    </row>
    <row r="24" spans="1:15" ht="21" customHeight="1">
      <c r="A24" s="240">
        <f>'APPROVED BUDGETS'!B15</f>
        <v>0</v>
      </c>
      <c r="B24" s="214">
        <f>'APPROVED BUDGETS'!C15</f>
        <v>0</v>
      </c>
      <c r="C24" s="224">
        <f>'INVOICE 6'!C24 + 'INVOICE 6'!E24</f>
        <v>0</v>
      </c>
      <c r="D24" s="375"/>
      <c r="E24" s="173"/>
      <c r="F24" s="215">
        <f t="shared" si="0"/>
        <v>0</v>
      </c>
      <c r="G24" s="220"/>
      <c r="H24" s="221"/>
      <c r="I24" s="222"/>
      <c r="J24" s="229"/>
      <c r="K24" s="220">
        <f>'APPROVED BUDGETS'!E15</f>
        <v>0</v>
      </c>
      <c r="L24" s="224">
        <f>'INVOICE 6'!L24 + 'INVOICE 6'!N24</f>
        <v>0</v>
      </c>
      <c r="M24" s="378"/>
      <c r="N24" s="176"/>
      <c r="O24" s="236">
        <f t="shared" si="1"/>
        <v>0</v>
      </c>
    </row>
    <row r="25" spans="1:15" ht="21" customHeight="1">
      <c r="A25" s="240">
        <f>'APPROVED BUDGETS'!B16</f>
        <v>0</v>
      </c>
      <c r="B25" s="214">
        <f>'APPROVED BUDGETS'!C16</f>
        <v>0</v>
      </c>
      <c r="C25" s="224">
        <f>'INVOICE 6'!C25 + 'INVOICE 6'!E25</f>
        <v>0</v>
      </c>
      <c r="D25" s="375"/>
      <c r="E25" s="173"/>
      <c r="F25" s="215">
        <f t="shared" si="0"/>
        <v>0</v>
      </c>
      <c r="G25" s="220"/>
      <c r="H25" s="221"/>
      <c r="I25" s="222"/>
      <c r="J25" s="229"/>
      <c r="K25" s="220">
        <f>'APPROVED BUDGETS'!E16</f>
        <v>0</v>
      </c>
      <c r="L25" s="224">
        <f>'INVOICE 6'!L25 + 'INVOICE 6'!N25</f>
        <v>0</v>
      </c>
      <c r="M25" s="378"/>
      <c r="N25" s="176"/>
      <c r="O25" s="236">
        <f t="shared" si="1"/>
        <v>0</v>
      </c>
    </row>
    <row r="26" spans="1:15" ht="21" customHeight="1">
      <c r="A26" s="240">
        <f>'APPROVED BUDGETS'!B17</f>
        <v>0</v>
      </c>
      <c r="B26" s="214">
        <f>'APPROVED BUDGETS'!C17</f>
        <v>0</v>
      </c>
      <c r="C26" s="224">
        <f>'INVOICE 6'!C26 + 'INVOICE 6'!E26</f>
        <v>0</v>
      </c>
      <c r="D26" s="375"/>
      <c r="E26" s="173"/>
      <c r="F26" s="215">
        <f t="shared" si="0"/>
        <v>0</v>
      </c>
      <c r="G26" s="220"/>
      <c r="H26" s="221"/>
      <c r="I26" s="222"/>
      <c r="J26" s="229"/>
      <c r="K26" s="220">
        <f>'APPROVED BUDGETS'!E17</f>
        <v>0</v>
      </c>
      <c r="L26" s="224">
        <f>'INVOICE 6'!L26 + 'INVOICE 6'!N26</f>
        <v>0</v>
      </c>
      <c r="M26" s="378"/>
      <c r="N26" s="176"/>
      <c r="O26" s="236">
        <f t="shared" si="1"/>
        <v>0</v>
      </c>
    </row>
    <row r="27" spans="1:15" ht="21" customHeight="1">
      <c r="A27" s="240">
        <f>'APPROVED BUDGETS'!B18</f>
        <v>0</v>
      </c>
      <c r="B27" s="214">
        <f>'APPROVED BUDGETS'!C18</f>
        <v>0</v>
      </c>
      <c r="C27" s="224">
        <f>'INVOICE 6'!C27 + 'INVOICE 6'!E27</f>
        <v>0</v>
      </c>
      <c r="D27" s="375"/>
      <c r="E27" s="173"/>
      <c r="F27" s="215">
        <f t="shared" si="0"/>
        <v>0</v>
      </c>
      <c r="G27" s="220"/>
      <c r="H27" s="221"/>
      <c r="I27" s="222"/>
      <c r="J27" s="229"/>
      <c r="K27" s="220">
        <f>'APPROVED BUDGETS'!E18</f>
        <v>0</v>
      </c>
      <c r="L27" s="224">
        <f>'INVOICE 6'!L27 + 'INVOICE 6'!N27</f>
        <v>0</v>
      </c>
      <c r="M27" s="378"/>
      <c r="N27" s="176"/>
      <c r="O27" s="236">
        <f t="shared" si="1"/>
        <v>0</v>
      </c>
    </row>
    <row r="28" spans="1:15" ht="21" customHeight="1">
      <c r="A28" s="240">
        <f>'APPROVED BUDGETS'!B19</f>
        <v>0</v>
      </c>
      <c r="B28" s="214">
        <f>'APPROVED BUDGETS'!C19</f>
        <v>0</v>
      </c>
      <c r="C28" s="224">
        <f>'INVOICE 6'!C28 + 'INVOICE 6'!E28</f>
        <v>0</v>
      </c>
      <c r="D28" s="375"/>
      <c r="E28" s="173"/>
      <c r="F28" s="215">
        <f t="shared" si="0"/>
        <v>0</v>
      </c>
      <c r="G28" s="220"/>
      <c r="H28" s="221"/>
      <c r="I28" s="222"/>
      <c r="J28" s="229"/>
      <c r="K28" s="220">
        <f>'APPROVED BUDGETS'!E19</f>
        <v>0</v>
      </c>
      <c r="L28" s="224">
        <f>'INVOICE 6'!L28 + 'INVOICE 6'!N28</f>
        <v>0</v>
      </c>
      <c r="M28" s="378"/>
      <c r="N28" s="176"/>
      <c r="O28" s="236">
        <f t="shared" si="1"/>
        <v>0</v>
      </c>
    </row>
    <row r="29" spans="1:15" ht="21" customHeight="1">
      <c r="A29" s="240">
        <f>'APPROVED BUDGETS'!B20</f>
        <v>0</v>
      </c>
      <c r="B29" s="214">
        <f>'APPROVED BUDGETS'!C20</f>
        <v>0</v>
      </c>
      <c r="C29" s="224">
        <f>'INVOICE 6'!C29 + 'INVOICE 6'!E29</f>
        <v>0</v>
      </c>
      <c r="D29" s="375"/>
      <c r="E29" s="173"/>
      <c r="F29" s="215">
        <f t="shared" si="0"/>
        <v>0</v>
      </c>
      <c r="G29" s="220"/>
      <c r="H29" s="221"/>
      <c r="I29" s="222"/>
      <c r="J29" s="229"/>
      <c r="K29" s="220">
        <f>'APPROVED BUDGETS'!E20</f>
        <v>0</v>
      </c>
      <c r="L29" s="224">
        <f>'INVOICE 6'!L29 + 'INVOICE 6'!N29</f>
        <v>0</v>
      </c>
      <c r="M29" s="378"/>
      <c r="N29" s="176"/>
      <c r="O29" s="236">
        <f t="shared" si="1"/>
        <v>0</v>
      </c>
    </row>
    <row r="30" spans="1:15" ht="21" customHeight="1">
      <c r="A30" s="240">
        <f>'APPROVED BUDGETS'!B21</f>
        <v>0</v>
      </c>
      <c r="B30" s="214">
        <f>'APPROVED BUDGETS'!C21</f>
        <v>0</v>
      </c>
      <c r="C30" s="224">
        <f>'INVOICE 6'!C30 + 'INVOICE 6'!E30</f>
        <v>0</v>
      </c>
      <c r="D30" s="375"/>
      <c r="E30" s="173"/>
      <c r="F30" s="215">
        <f t="shared" si="0"/>
        <v>0</v>
      </c>
      <c r="G30" s="220"/>
      <c r="H30" s="221"/>
      <c r="I30" s="222"/>
      <c r="J30" s="229"/>
      <c r="K30" s="220">
        <f>'APPROVED BUDGETS'!E21</f>
        <v>0</v>
      </c>
      <c r="L30" s="224">
        <f>'INVOICE 6'!L30 + 'INVOICE 6'!N30</f>
        <v>0</v>
      </c>
      <c r="M30" s="378"/>
      <c r="N30" s="176"/>
      <c r="O30" s="236">
        <f t="shared" si="1"/>
        <v>0</v>
      </c>
    </row>
    <row r="31" spans="1:15" ht="21" customHeight="1">
      <c r="A31" s="240">
        <f>'APPROVED BUDGETS'!B22</f>
        <v>0</v>
      </c>
      <c r="B31" s="214">
        <f>'APPROVED BUDGETS'!C22</f>
        <v>0</v>
      </c>
      <c r="C31" s="224">
        <f>'INVOICE 6'!C31 + 'INVOICE 6'!E31</f>
        <v>0</v>
      </c>
      <c r="D31" s="375"/>
      <c r="E31" s="173"/>
      <c r="F31" s="215">
        <f t="shared" si="0"/>
        <v>0</v>
      </c>
      <c r="G31" s="220"/>
      <c r="H31" s="221"/>
      <c r="I31" s="222"/>
      <c r="J31" s="229"/>
      <c r="K31" s="220">
        <f>'APPROVED BUDGETS'!E22</f>
        <v>0</v>
      </c>
      <c r="L31" s="224">
        <f>'INVOICE 6'!L31 + 'INVOICE 6'!N31</f>
        <v>0</v>
      </c>
      <c r="M31" s="378"/>
      <c r="N31" s="176"/>
      <c r="O31" s="236">
        <f t="shared" si="1"/>
        <v>0</v>
      </c>
    </row>
    <row r="32" spans="1:15" ht="21" customHeight="1" thickBot="1">
      <c r="A32" s="240">
        <f>'APPROVED BUDGETS'!B23</f>
        <v>0</v>
      </c>
      <c r="B32" s="214">
        <f>'APPROVED BUDGETS'!C23</f>
        <v>0</v>
      </c>
      <c r="C32" s="224">
        <f>'INVOICE 6'!C32 + 'INVOICE 6'!E32</f>
        <v>0</v>
      </c>
      <c r="D32" s="376"/>
      <c r="E32" s="184"/>
      <c r="F32" s="230">
        <f t="shared" si="0"/>
        <v>0</v>
      </c>
      <c r="G32" s="231"/>
      <c r="H32" s="232"/>
      <c r="I32" s="233"/>
      <c r="J32" s="234"/>
      <c r="K32" s="220">
        <f>'APPROVED BUDGETS'!E23</f>
        <v>0</v>
      </c>
      <c r="L32" s="224">
        <f>'INVOICE 6'!L32 + 'INVOICE 6'!N32</f>
        <v>0</v>
      </c>
      <c r="M32" s="379"/>
      <c r="N32" s="185"/>
      <c r="O32" s="236">
        <f t="shared" si="1"/>
        <v>0</v>
      </c>
    </row>
    <row r="33" spans="1:16" ht="25" customHeight="1" thickBot="1">
      <c r="A33" s="241" t="s">
        <v>14</v>
      </c>
      <c r="B33" s="227">
        <f t="shared" ref="B33:N33" si="4">SUM(B13:B32)</f>
        <v>55108.800000000003</v>
      </c>
      <c r="C33" s="228">
        <f t="shared" si="4"/>
        <v>17541.410000000003</v>
      </c>
      <c r="D33" s="186">
        <f t="shared" si="4"/>
        <v>0</v>
      </c>
      <c r="E33" s="186">
        <f t="shared" si="4"/>
        <v>0</v>
      </c>
      <c r="F33" s="235">
        <f>SUM(F13:F32)</f>
        <v>37567.39</v>
      </c>
      <c r="G33" s="227">
        <f t="shared" si="4"/>
        <v>0</v>
      </c>
      <c r="H33" s="228">
        <f t="shared" si="4"/>
        <v>0</v>
      </c>
      <c r="I33" s="228">
        <f t="shared" si="4"/>
        <v>0</v>
      </c>
      <c r="J33" s="235">
        <f t="shared" si="4"/>
        <v>0</v>
      </c>
      <c r="K33" s="227">
        <f t="shared" si="4"/>
        <v>13777.2</v>
      </c>
      <c r="L33" s="228">
        <f>SUM(L13:L32)</f>
        <v>4705.3900000000003</v>
      </c>
      <c r="M33" s="186">
        <f t="shared" si="4"/>
        <v>0</v>
      </c>
      <c r="N33" s="186">
        <f t="shared" si="4"/>
        <v>0</v>
      </c>
      <c r="O33" s="235">
        <f t="shared" ref="O33" si="5">SUM(O13:O32)</f>
        <v>9071.81</v>
      </c>
    </row>
    <row r="34" spans="1:16" ht="27" customHeight="1" thickBot="1">
      <c r="A34" s="528" t="s">
        <v>15</v>
      </c>
      <c r="B34" s="529"/>
      <c r="C34" s="530"/>
      <c r="D34" s="531"/>
      <c r="E34" s="531"/>
      <c r="F34" s="531"/>
      <c r="G34" s="531"/>
      <c r="H34" s="532"/>
      <c r="I34" s="50"/>
      <c r="K34" s="211"/>
      <c r="L34" s="167" t="s">
        <v>16</v>
      </c>
      <c r="M34" s="556"/>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6">E22</f>
        <v>0</v>
      </c>
      <c r="C49" s="412">
        <f t="shared" ref="C49:C54" si="7">N22</f>
        <v>0</v>
      </c>
      <c r="D49" s="373"/>
      <c r="E49" s="373"/>
      <c r="F49" s="373"/>
      <c r="G49" s="373"/>
      <c r="H49" s="373"/>
      <c r="I49" s="373"/>
      <c r="J49" s="373"/>
      <c r="K49" s="373"/>
      <c r="L49" s="373"/>
    </row>
    <row r="50" spans="1:12" ht="21" customHeight="1">
      <c r="A50" s="402" t="s">
        <v>306</v>
      </c>
      <c r="B50" s="409">
        <f t="shared" si="6"/>
        <v>0</v>
      </c>
      <c r="C50" s="412">
        <f t="shared" si="7"/>
        <v>0</v>
      </c>
      <c r="D50" s="373"/>
      <c r="E50" s="373"/>
      <c r="F50" s="373"/>
      <c r="G50" s="373"/>
      <c r="H50" s="373"/>
      <c r="I50" s="373"/>
      <c r="J50" s="373"/>
      <c r="K50" s="373"/>
      <c r="L50" s="373"/>
    </row>
    <row r="51" spans="1:12" ht="21" customHeight="1">
      <c r="A51" s="402" t="s">
        <v>307</v>
      </c>
      <c r="B51" s="409">
        <f t="shared" si="6"/>
        <v>0</v>
      </c>
      <c r="C51" s="412">
        <f t="shared" si="7"/>
        <v>0</v>
      </c>
      <c r="D51" s="373"/>
      <c r="E51" s="373"/>
      <c r="F51" s="373"/>
      <c r="G51" s="373"/>
      <c r="H51" s="373"/>
      <c r="I51" s="373"/>
      <c r="J51" s="373"/>
      <c r="K51" s="373"/>
      <c r="L51" s="373"/>
    </row>
    <row r="52" spans="1:12" ht="21" customHeight="1">
      <c r="A52" s="402" t="s">
        <v>308</v>
      </c>
      <c r="B52" s="409">
        <f t="shared" si="6"/>
        <v>0</v>
      </c>
      <c r="C52" s="412">
        <f t="shared" si="7"/>
        <v>0</v>
      </c>
      <c r="D52" s="373"/>
      <c r="E52" s="373"/>
      <c r="F52" s="373"/>
      <c r="G52" s="373"/>
      <c r="H52" s="373"/>
      <c r="I52" s="373"/>
      <c r="J52" s="373"/>
      <c r="K52" s="373"/>
      <c r="L52" s="373"/>
    </row>
    <row r="53" spans="1:12" ht="21" customHeight="1">
      <c r="A53" s="402" t="s">
        <v>309</v>
      </c>
      <c r="B53" s="409">
        <f t="shared" si="6"/>
        <v>0</v>
      </c>
      <c r="C53" s="412">
        <f t="shared" si="7"/>
        <v>0</v>
      </c>
      <c r="D53" s="373"/>
      <c r="E53" s="373"/>
      <c r="F53" s="373"/>
      <c r="G53" s="373"/>
      <c r="H53" s="373"/>
      <c r="I53" s="373"/>
      <c r="J53" s="373"/>
      <c r="K53" s="373"/>
      <c r="L53" s="373"/>
    </row>
    <row r="54" spans="1:12" ht="21" customHeight="1" thickBot="1">
      <c r="A54" s="402" t="s">
        <v>310</v>
      </c>
      <c r="B54" s="409">
        <f t="shared" si="6"/>
        <v>0</v>
      </c>
      <c r="C54" s="412">
        <f t="shared" si="7"/>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14.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65"/>
      <c r="D11" s="524"/>
      <c r="E11" s="237" t="s">
        <v>12</v>
      </c>
      <c r="F11" s="546"/>
      <c r="G11" s="547"/>
      <c r="H11" s="547"/>
      <c r="I11" s="547"/>
      <c r="J11" s="547"/>
      <c r="K11" s="548"/>
      <c r="N11" s="47" t="s">
        <v>271</v>
      </c>
      <c r="O11" s="238">
        <v>8</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7'!C13 + 'INVOICE 7'!E13</f>
        <v>3466.68</v>
      </c>
      <c r="D13" s="374"/>
      <c r="E13" s="172"/>
      <c r="F13" s="215">
        <f>SUM(B13)-(C13+E13)</f>
        <v>6933.32</v>
      </c>
      <c r="G13" s="216"/>
      <c r="H13" s="217"/>
      <c r="I13" s="218"/>
      <c r="J13" s="219"/>
      <c r="K13" s="216">
        <f>'APPROVED BUDGETS'!E4</f>
        <v>5200</v>
      </c>
      <c r="L13" s="224">
        <f>'INVOICE 7'!L13 + 'INVOICE 7'!N13</f>
        <v>1733.32</v>
      </c>
      <c r="M13" s="377"/>
      <c r="N13" s="174"/>
      <c r="O13" s="236">
        <f t="shared" ref="O13:O22" si="0">SUM(K13)-(L13+N13)</f>
        <v>3466.6800000000003</v>
      </c>
    </row>
    <row r="14" spans="1:18" ht="21" customHeight="1">
      <c r="A14" s="240" t="str">
        <f>'APPROVED BUDGETS'!B5</f>
        <v>Victim Advocate</v>
      </c>
      <c r="B14" s="214">
        <f>'APPROVED BUDGETS'!C5</f>
        <v>31200</v>
      </c>
      <c r="C14" s="224">
        <f>'INVOICE 7'!C14 + 'INVOICE 7'!E14</f>
        <v>10400</v>
      </c>
      <c r="D14" s="375"/>
      <c r="E14" s="173"/>
      <c r="F14" s="215">
        <f t="shared" ref="F14:F32" si="1">SUM(B14)-(C14+E14)</f>
        <v>20800</v>
      </c>
      <c r="G14" s="220"/>
      <c r="H14" s="221"/>
      <c r="I14" s="222"/>
      <c r="J14" s="223"/>
      <c r="K14" s="220">
        <f>'APPROVED BUDGETS'!E5</f>
        <v>0</v>
      </c>
      <c r="L14" s="224">
        <f>'INVOICE 7'!L14 + 'INVOICE 7'!N14</f>
        <v>0</v>
      </c>
      <c r="M14" s="378"/>
      <c r="N14" s="175"/>
      <c r="O14" s="236">
        <f t="shared" si="0"/>
        <v>0</v>
      </c>
    </row>
    <row r="15" spans="1:18" ht="21" customHeight="1">
      <c r="A15" s="240" t="str">
        <f>'APPROVED BUDGETS'!B6</f>
        <v>Volunteer Advocates</v>
      </c>
      <c r="B15" s="214">
        <f>'APPROVED BUDGETS'!C6</f>
        <v>0</v>
      </c>
      <c r="C15" s="224">
        <f>'INVOICE 7'!C15 + 'INVOICE 7'!E15</f>
        <v>0</v>
      </c>
      <c r="D15" s="375"/>
      <c r="E15" s="173"/>
      <c r="F15" s="215">
        <f t="shared" ref="F15:F22" si="2">SUM(B15)-(C15+E15)</f>
        <v>0</v>
      </c>
      <c r="G15" s="220"/>
      <c r="H15" s="221"/>
      <c r="I15" s="222"/>
      <c r="J15" s="223"/>
      <c r="K15" s="220">
        <f>'APPROVED BUDGETS'!E6</f>
        <v>1687</v>
      </c>
      <c r="L15" s="224">
        <f>'INVOICE 7'!L15 + 'INVOICE 7'!N15</f>
        <v>624.19000000000005</v>
      </c>
      <c r="M15" s="378"/>
      <c r="N15" s="175"/>
      <c r="O15" s="236">
        <f t="shared" si="0"/>
        <v>1062.81</v>
      </c>
    </row>
    <row r="16" spans="1:18" ht="21" customHeight="1">
      <c r="A16" s="240" t="str">
        <f>'APPROVED BUDGETS'!B7</f>
        <v>FICA</v>
      </c>
      <c r="B16" s="214">
        <f>'APPROVED BUDGETS'!C7</f>
        <v>3182.4</v>
      </c>
      <c r="C16" s="224">
        <f>'INVOICE 7'!C16 + 'INVOICE 7'!E16</f>
        <v>1060.8</v>
      </c>
      <c r="D16" s="375"/>
      <c r="E16" s="173"/>
      <c r="F16" s="215">
        <f t="shared" si="2"/>
        <v>2121.6000000000004</v>
      </c>
      <c r="G16" s="220"/>
      <c r="H16" s="221"/>
      <c r="I16" s="222"/>
      <c r="J16" s="223"/>
      <c r="K16" s="220">
        <f>'APPROVED BUDGETS'!E7</f>
        <v>397.8</v>
      </c>
      <c r="L16" s="224">
        <f>'INVOICE 7'!L16 + 'INVOICE 7'!N16</f>
        <v>132.6</v>
      </c>
      <c r="M16" s="378"/>
      <c r="N16" s="175"/>
      <c r="O16" s="236">
        <f t="shared" si="0"/>
        <v>265.20000000000005</v>
      </c>
    </row>
    <row r="17" spans="1:15" ht="21" customHeight="1">
      <c r="A17" s="240" t="str">
        <f>'APPROVED BUDGETS'!B8</f>
        <v>Workers Comp</v>
      </c>
      <c r="B17" s="214">
        <f>'APPROVED BUDGETS'!C8</f>
        <v>582.4</v>
      </c>
      <c r="C17" s="224">
        <f>'INVOICE 7'!C17 + 'INVOICE 7'!E17</f>
        <v>194.12</v>
      </c>
      <c r="D17" s="375"/>
      <c r="E17" s="173"/>
      <c r="F17" s="215">
        <f t="shared" si="2"/>
        <v>388.28</v>
      </c>
      <c r="G17" s="220"/>
      <c r="H17" s="221"/>
      <c r="I17" s="222"/>
      <c r="J17" s="223"/>
      <c r="K17" s="220">
        <f>'APPROVED BUDGETS'!E8</f>
        <v>72.8</v>
      </c>
      <c r="L17" s="224">
        <f>'INVOICE 7'!L17 + 'INVOICE 7'!N17</f>
        <v>24.28</v>
      </c>
      <c r="M17" s="378"/>
      <c r="N17" s="175"/>
      <c r="O17" s="236">
        <f t="shared" si="0"/>
        <v>48.519999999999996</v>
      </c>
    </row>
    <row r="18" spans="1:15" ht="21" customHeight="1">
      <c r="A18" s="240" t="str">
        <f>'APPROVED BUDGETS'!B9</f>
        <v>Retirement</v>
      </c>
      <c r="B18" s="214">
        <f>'APPROVED BUDGETS'!C9</f>
        <v>3744</v>
      </c>
      <c r="C18" s="224">
        <f>'INVOICE 7'!C18 + 'INVOICE 7'!E18</f>
        <v>1248</v>
      </c>
      <c r="D18" s="375"/>
      <c r="E18" s="173"/>
      <c r="F18" s="215">
        <f t="shared" si="2"/>
        <v>2496</v>
      </c>
      <c r="G18" s="220"/>
      <c r="H18" s="221"/>
      <c r="I18" s="222"/>
      <c r="J18" s="223"/>
      <c r="K18" s="220">
        <f>'APPROVED BUDGETS'!E9</f>
        <v>468</v>
      </c>
      <c r="L18" s="224">
        <f>'INVOICE 7'!L18 + 'INVOICE 7'!N18</f>
        <v>156</v>
      </c>
      <c r="M18" s="378"/>
      <c r="N18" s="175"/>
      <c r="O18" s="236">
        <f t="shared" si="0"/>
        <v>312</v>
      </c>
    </row>
    <row r="19" spans="1:15" ht="21" customHeight="1">
      <c r="A19" s="240" t="str">
        <f>'APPROVED BUDGETS'!B10</f>
        <v>Office Supplies</v>
      </c>
      <c r="B19" s="214">
        <f>'APPROVED BUDGETS'!C10</f>
        <v>2000</v>
      </c>
      <c r="C19" s="224">
        <f>'INVOICE 7'!C19 + 'INVOICE 7'!E19</f>
        <v>246.39</v>
      </c>
      <c r="D19" s="375"/>
      <c r="E19" s="173"/>
      <c r="F19" s="215">
        <f t="shared" si="2"/>
        <v>1753.6100000000001</v>
      </c>
      <c r="G19" s="220"/>
      <c r="H19" s="221"/>
      <c r="I19" s="222"/>
      <c r="J19" s="223"/>
      <c r="K19" s="220">
        <f>'APPROVED BUDGETS'!E10</f>
        <v>0</v>
      </c>
      <c r="L19" s="224">
        <f>'INVOICE 7'!L19 + 'INVOICE 7'!N19</f>
        <v>0</v>
      </c>
      <c r="M19" s="378"/>
      <c r="N19" s="175"/>
      <c r="O19" s="236">
        <f t="shared" si="0"/>
        <v>0</v>
      </c>
    </row>
    <row r="20" spans="1:15" ht="21" customHeight="1">
      <c r="A20" s="240" t="str">
        <f>'APPROVED BUDGETS'!B11</f>
        <v>Utilities</v>
      </c>
      <c r="B20" s="214">
        <f>'APPROVED BUDGETS'!C11</f>
        <v>2500</v>
      </c>
      <c r="C20" s="224">
        <f>'INVOICE 7'!C20 + 'INVOICE 7'!E20</f>
        <v>782.2</v>
      </c>
      <c r="D20" s="375"/>
      <c r="E20" s="173"/>
      <c r="F20" s="215">
        <f t="shared" si="2"/>
        <v>1717.8</v>
      </c>
      <c r="G20" s="220"/>
      <c r="H20" s="221"/>
      <c r="I20" s="222"/>
      <c r="J20" s="223"/>
      <c r="K20" s="220">
        <f>'APPROVED BUDGETS'!E11</f>
        <v>2300</v>
      </c>
      <c r="L20" s="224">
        <f>'INVOICE 7'!L20 + 'INVOICE 7'!N20</f>
        <v>817.8</v>
      </c>
      <c r="M20" s="378"/>
      <c r="N20" s="175"/>
      <c r="O20" s="236">
        <f t="shared" si="0"/>
        <v>1482.2</v>
      </c>
    </row>
    <row r="21" spans="1:15" ht="21" customHeight="1">
      <c r="A21" s="240" t="str">
        <f>'APPROVED BUDGETS'!B12</f>
        <v>Rent</v>
      </c>
      <c r="B21" s="214">
        <f>'APPROVED BUDGETS'!C12</f>
        <v>0</v>
      </c>
      <c r="C21" s="224">
        <f>'INVOICE 7'!C21 + 'INVOICE 7'!E21</f>
        <v>0</v>
      </c>
      <c r="D21" s="375"/>
      <c r="E21" s="173"/>
      <c r="F21" s="215">
        <f t="shared" si="2"/>
        <v>0</v>
      </c>
      <c r="G21" s="220"/>
      <c r="H21" s="221"/>
      <c r="I21" s="222"/>
      <c r="J21" s="223"/>
      <c r="K21" s="220">
        <f>'APPROVED BUDGETS'!E12</f>
        <v>3651.6</v>
      </c>
      <c r="L21" s="224">
        <f>'INVOICE 7'!L21 + 'INVOICE 7'!N21</f>
        <v>1217.2</v>
      </c>
      <c r="M21" s="378"/>
      <c r="N21" s="175"/>
      <c r="O21" s="236">
        <f t="shared" si="0"/>
        <v>2434.3999999999996</v>
      </c>
    </row>
    <row r="22" spans="1:15" ht="21" customHeight="1">
      <c r="A22" s="240" t="str">
        <f>'APPROVED BUDGETS'!B13</f>
        <v>Staff/Victim Travel</v>
      </c>
      <c r="B22" s="214">
        <f>'APPROVED BUDGETS'!C13</f>
        <v>1500</v>
      </c>
      <c r="C22" s="224">
        <f>'INVOICE 7'!C22 + 'INVOICE 7'!E22</f>
        <v>143.22</v>
      </c>
      <c r="D22" s="375"/>
      <c r="E22" s="173"/>
      <c r="F22" s="215">
        <f t="shared" si="2"/>
        <v>1356.78</v>
      </c>
      <c r="G22" s="220"/>
      <c r="H22" s="221"/>
      <c r="I22" s="222"/>
      <c r="J22" s="223"/>
      <c r="K22" s="220">
        <f>'APPROVED BUDGETS'!E13</f>
        <v>0</v>
      </c>
      <c r="L22" s="224">
        <f>'INVOICE 7'!L22 + 'INVOICE 7'!N22</f>
        <v>0</v>
      </c>
      <c r="M22" s="378"/>
      <c r="N22" s="175"/>
      <c r="O22" s="236">
        <f t="shared" si="0"/>
        <v>0</v>
      </c>
    </row>
    <row r="23" spans="1:15" ht="21" customHeight="1">
      <c r="A23" s="240">
        <f>'APPROVED BUDGETS'!B14</f>
        <v>0</v>
      </c>
      <c r="B23" s="214">
        <f>'APPROVED BUDGETS'!C14</f>
        <v>0</v>
      </c>
      <c r="C23" s="224">
        <f>'INVOICE 7'!C23 + 'INVOICE 7'!E23</f>
        <v>0</v>
      </c>
      <c r="D23" s="375"/>
      <c r="E23" s="173"/>
      <c r="F23" s="215">
        <f t="shared" si="1"/>
        <v>0</v>
      </c>
      <c r="G23" s="220"/>
      <c r="H23" s="221"/>
      <c r="I23" s="222"/>
      <c r="J23" s="229"/>
      <c r="K23" s="220">
        <f>'APPROVED BUDGETS'!E14</f>
        <v>0</v>
      </c>
      <c r="L23" s="224">
        <f>'INVOICE 7'!L23 + 'INVOICE 7'!N23</f>
        <v>0</v>
      </c>
      <c r="M23" s="378"/>
      <c r="N23" s="176"/>
      <c r="O23" s="236">
        <f t="shared" ref="O23:O32" si="3">SUM(K23)-(L23+N23)</f>
        <v>0</v>
      </c>
    </row>
    <row r="24" spans="1:15" ht="21" customHeight="1">
      <c r="A24" s="240">
        <f>'APPROVED BUDGETS'!B15</f>
        <v>0</v>
      </c>
      <c r="B24" s="214">
        <f>'APPROVED BUDGETS'!C15</f>
        <v>0</v>
      </c>
      <c r="C24" s="224">
        <f>'INVOICE 7'!C24 + 'INVOICE 7'!E24</f>
        <v>0</v>
      </c>
      <c r="D24" s="375"/>
      <c r="E24" s="173"/>
      <c r="F24" s="215">
        <f t="shared" si="1"/>
        <v>0</v>
      </c>
      <c r="G24" s="220"/>
      <c r="H24" s="221"/>
      <c r="I24" s="222"/>
      <c r="J24" s="229"/>
      <c r="K24" s="220">
        <f>'APPROVED BUDGETS'!E15</f>
        <v>0</v>
      </c>
      <c r="L24" s="224">
        <f>'INVOICE 7'!L24 + 'INVOICE 7'!N24</f>
        <v>0</v>
      </c>
      <c r="M24" s="378"/>
      <c r="N24" s="176"/>
      <c r="O24" s="236">
        <f t="shared" si="3"/>
        <v>0</v>
      </c>
    </row>
    <row r="25" spans="1:15" ht="21" customHeight="1">
      <c r="A25" s="240">
        <f>'APPROVED BUDGETS'!B16</f>
        <v>0</v>
      </c>
      <c r="B25" s="214">
        <f>'APPROVED BUDGETS'!C16</f>
        <v>0</v>
      </c>
      <c r="C25" s="224">
        <f>'INVOICE 7'!C25 + 'INVOICE 7'!E25</f>
        <v>0</v>
      </c>
      <c r="D25" s="375"/>
      <c r="E25" s="173"/>
      <c r="F25" s="215">
        <f t="shared" si="1"/>
        <v>0</v>
      </c>
      <c r="G25" s="220"/>
      <c r="H25" s="221"/>
      <c r="I25" s="222"/>
      <c r="J25" s="229"/>
      <c r="K25" s="220">
        <f>'APPROVED BUDGETS'!E16</f>
        <v>0</v>
      </c>
      <c r="L25" s="224">
        <f>'INVOICE 7'!L25 + 'INVOICE 7'!N25</f>
        <v>0</v>
      </c>
      <c r="M25" s="378"/>
      <c r="N25" s="176"/>
      <c r="O25" s="236">
        <f t="shared" si="3"/>
        <v>0</v>
      </c>
    </row>
    <row r="26" spans="1:15" ht="21" customHeight="1">
      <c r="A26" s="240">
        <f>'APPROVED BUDGETS'!B17</f>
        <v>0</v>
      </c>
      <c r="B26" s="214">
        <f>'APPROVED BUDGETS'!C17</f>
        <v>0</v>
      </c>
      <c r="C26" s="224">
        <f>'INVOICE 7'!C26 + 'INVOICE 7'!E26</f>
        <v>0</v>
      </c>
      <c r="D26" s="375"/>
      <c r="E26" s="173"/>
      <c r="F26" s="215">
        <f t="shared" si="1"/>
        <v>0</v>
      </c>
      <c r="G26" s="220"/>
      <c r="H26" s="221"/>
      <c r="I26" s="222"/>
      <c r="J26" s="229"/>
      <c r="K26" s="220">
        <f>'APPROVED BUDGETS'!E17</f>
        <v>0</v>
      </c>
      <c r="L26" s="224">
        <f>'INVOICE 7'!L26 + 'INVOICE 7'!N26</f>
        <v>0</v>
      </c>
      <c r="M26" s="378"/>
      <c r="N26" s="176"/>
      <c r="O26" s="236">
        <f t="shared" si="3"/>
        <v>0</v>
      </c>
    </row>
    <row r="27" spans="1:15" ht="21" customHeight="1">
      <c r="A27" s="240">
        <f>'APPROVED BUDGETS'!B18</f>
        <v>0</v>
      </c>
      <c r="B27" s="214">
        <f>'APPROVED BUDGETS'!C18</f>
        <v>0</v>
      </c>
      <c r="C27" s="224">
        <f>'INVOICE 7'!C27 + 'INVOICE 7'!E27</f>
        <v>0</v>
      </c>
      <c r="D27" s="375"/>
      <c r="E27" s="173"/>
      <c r="F27" s="215">
        <f t="shared" si="1"/>
        <v>0</v>
      </c>
      <c r="G27" s="220"/>
      <c r="H27" s="221"/>
      <c r="I27" s="222"/>
      <c r="J27" s="229"/>
      <c r="K27" s="220">
        <f>'APPROVED BUDGETS'!E18</f>
        <v>0</v>
      </c>
      <c r="L27" s="224">
        <f>'INVOICE 7'!L27 + 'INVOICE 7'!N27</f>
        <v>0</v>
      </c>
      <c r="M27" s="378"/>
      <c r="N27" s="176"/>
      <c r="O27" s="236">
        <f t="shared" si="3"/>
        <v>0</v>
      </c>
    </row>
    <row r="28" spans="1:15" ht="21" customHeight="1">
      <c r="A28" s="240">
        <f>'APPROVED BUDGETS'!B19</f>
        <v>0</v>
      </c>
      <c r="B28" s="214">
        <f>'APPROVED BUDGETS'!C19</f>
        <v>0</v>
      </c>
      <c r="C28" s="224">
        <f>'INVOICE 7'!C28 + 'INVOICE 7'!E28</f>
        <v>0</v>
      </c>
      <c r="D28" s="375"/>
      <c r="E28" s="173"/>
      <c r="F28" s="215">
        <f t="shared" si="1"/>
        <v>0</v>
      </c>
      <c r="G28" s="220"/>
      <c r="H28" s="221"/>
      <c r="I28" s="222"/>
      <c r="J28" s="229"/>
      <c r="K28" s="220">
        <f>'APPROVED BUDGETS'!E19</f>
        <v>0</v>
      </c>
      <c r="L28" s="224">
        <f>'INVOICE 7'!L28 + 'INVOICE 7'!N28</f>
        <v>0</v>
      </c>
      <c r="M28" s="378"/>
      <c r="N28" s="176"/>
      <c r="O28" s="236">
        <f t="shared" si="3"/>
        <v>0</v>
      </c>
    </row>
    <row r="29" spans="1:15" ht="21" customHeight="1">
      <c r="A29" s="240">
        <f>'APPROVED BUDGETS'!B20</f>
        <v>0</v>
      </c>
      <c r="B29" s="214">
        <f>'APPROVED BUDGETS'!C20</f>
        <v>0</v>
      </c>
      <c r="C29" s="224">
        <f>'INVOICE 7'!C29 + 'INVOICE 7'!E29</f>
        <v>0</v>
      </c>
      <c r="D29" s="375"/>
      <c r="E29" s="173"/>
      <c r="F29" s="215">
        <f t="shared" si="1"/>
        <v>0</v>
      </c>
      <c r="G29" s="220"/>
      <c r="H29" s="221"/>
      <c r="I29" s="222"/>
      <c r="J29" s="229"/>
      <c r="K29" s="220">
        <f>'APPROVED BUDGETS'!E20</f>
        <v>0</v>
      </c>
      <c r="L29" s="224">
        <f>'INVOICE 7'!L29 + 'INVOICE 7'!N29</f>
        <v>0</v>
      </c>
      <c r="M29" s="378"/>
      <c r="N29" s="176"/>
      <c r="O29" s="236">
        <f t="shared" si="3"/>
        <v>0</v>
      </c>
    </row>
    <row r="30" spans="1:15" ht="21" customHeight="1">
      <c r="A30" s="240">
        <f>'APPROVED BUDGETS'!B21</f>
        <v>0</v>
      </c>
      <c r="B30" s="214">
        <f>'APPROVED BUDGETS'!C21</f>
        <v>0</v>
      </c>
      <c r="C30" s="224">
        <f>'INVOICE 7'!C30 + 'INVOICE 7'!E30</f>
        <v>0</v>
      </c>
      <c r="D30" s="375"/>
      <c r="E30" s="173"/>
      <c r="F30" s="215">
        <f t="shared" si="1"/>
        <v>0</v>
      </c>
      <c r="G30" s="220"/>
      <c r="H30" s="221"/>
      <c r="I30" s="222"/>
      <c r="J30" s="229"/>
      <c r="K30" s="220">
        <f>'APPROVED BUDGETS'!E21</f>
        <v>0</v>
      </c>
      <c r="L30" s="224">
        <f>'INVOICE 7'!L30 + 'INVOICE 7'!N30</f>
        <v>0</v>
      </c>
      <c r="M30" s="378"/>
      <c r="N30" s="176"/>
      <c r="O30" s="236">
        <f t="shared" si="3"/>
        <v>0</v>
      </c>
    </row>
    <row r="31" spans="1:15" ht="21" customHeight="1">
      <c r="A31" s="240">
        <f>'APPROVED BUDGETS'!B22</f>
        <v>0</v>
      </c>
      <c r="B31" s="214">
        <f>'APPROVED BUDGETS'!C22</f>
        <v>0</v>
      </c>
      <c r="C31" s="224">
        <f>'INVOICE 7'!C31 + 'INVOICE 7'!E31</f>
        <v>0</v>
      </c>
      <c r="D31" s="375"/>
      <c r="E31" s="173"/>
      <c r="F31" s="215">
        <f t="shared" si="1"/>
        <v>0</v>
      </c>
      <c r="G31" s="220"/>
      <c r="H31" s="221"/>
      <c r="I31" s="222"/>
      <c r="J31" s="229"/>
      <c r="K31" s="220">
        <f>'APPROVED BUDGETS'!E22</f>
        <v>0</v>
      </c>
      <c r="L31" s="224">
        <f>'INVOICE 7'!L31 + 'INVOICE 7'!N31</f>
        <v>0</v>
      </c>
      <c r="M31" s="378"/>
      <c r="N31" s="176"/>
      <c r="O31" s="236">
        <f t="shared" si="3"/>
        <v>0</v>
      </c>
    </row>
    <row r="32" spans="1:15" ht="21" customHeight="1" thickBot="1">
      <c r="A32" s="240">
        <f>'APPROVED BUDGETS'!B23</f>
        <v>0</v>
      </c>
      <c r="B32" s="214">
        <f>'APPROVED BUDGETS'!C23</f>
        <v>0</v>
      </c>
      <c r="C32" s="224">
        <f>'INVOICE 7'!C32 + 'INVOICE 7'!E32</f>
        <v>0</v>
      </c>
      <c r="D32" s="376"/>
      <c r="E32" s="184"/>
      <c r="F32" s="230">
        <f t="shared" si="1"/>
        <v>0</v>
      </c>
      <c r="G32" s="231"/>
      <c r="H32" s="232"/>
      <c r="I32" s="233"/>
      <c r="J32" s="234"/>
      <c r="K32" s="220">
        <f>'APPROVED BUDGETS'!E23</f>
        <v>0</v>
      </c>
      <c r="L32" s="224">
        <f>'INVOICE 7'!L32 + 'INVOICE 7'!N32</f>
        <v>0</v>
      </c>
      <c r="M32" s="379"/>
      <c r="N32" s="185"/>
      <c r="O32" s="236">
        <f t="shared" si="3"/>
        <v>0</v>
      </c>
    </row>
    <row r="33" spans="1:16" ht="25" customHeight="1" thickBot="1">
      <c r="A33" s="241" t="s">
        <v>14</v>
      </c>
      <c r="B33" s="227">
        <f t="shared" ref="B33:N33" si="4">SUM(B13:B32)</f>
        <v>55108.800000000003</v>
      </c>
      <c r="C33" s="228">
        <f t="shared" si="4"/>
        <v>17541.410000000003</v>
      </c>
      <c r="D33" s="186">
        <f t="shared" si="4"/>
        <v>0</v>
      </c>
      <c r="E33" s="186">
        <f t="shared" si="4"/>
        <v>0</v>
      </c>
      <c r="F33" s="235">
        <f>SUM(F13:F32)</f>
        <v>37567.39</v>
      </c>
      <c r="G33" s="227">
        <f t="shared" si="4"/>
        <v>0</v>
      </c>
      <c r="H33" s="228">
        <f t="shared" si="4"/>
        <v>0</v>
      </c>
      <c r="I33" s="228">
        <f t="shared" si="4"/>
        <v>0</v>
      </c>
      <c r="J33" s="235">
        <f t="shared" si="4"/>
        <v>0</v>
      </c>
      <c r="K33" s="227">
        <f t="shared" si="4"/>
        <v>13777.2</v>
      </c>
      <c r="L33" s="228">
        <f>SUM(L13:L32)</f>
        <v>4705.3900000000003</v>
      </c>
      <c r="M33" s="186">
        <f t="shared" si="4"/>
        <v>0</v>
      </c>
      <c r="N33" s="186">
        <f t="shared" si="4"/>
        <v>0</v>
      </c>
      <c r="O33" s="235">
        <f t="shared" ref="O33" si="5">SUM(O13:O32)</f>
        <v>9071.81</v>
      </c>
    </row>
    <row r="34" spans="1:16" ht="27" customHeight="1" thickBot="1">
      <c r="A34" s="528" t="s">
        <v>15</v>
      </c>
      <c r="B34" s="529"/>
      <c r="C34" s="530"/>
      <c r="D34" s="531"/>
      <c r="E34" s="531"/>
      <c r="F34" s="531"/>
      <c r="G34" s="531"/>
      <c r="H34" s="532"/>
      <c r="I34" s="50"/>
      <c r="K34" s="211"/>
      <c r="L34" s="167" t="s">
        <v>16</v>
      </c>
      <c r="M34" s="543"/>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6">E22</f>
        <v>0</v>
      </c>
      <c r="C49" s="412">
        <f t="shared" ref="C49:C54" si="7">N22</f>
        <v>0</v>
      </c>
      <c r="D49" s="373"/>
      <c r="E49" s="373"/>
      <c r="F49" s="373"/>
      <c r="G49" s="373"/>
      <c r="H49" s="373"/>
      <c r="I49" s="373"/>
      <c r="J49" s="373"/>
      <c r="K49" s="373"/>
      <c r="L49" s="373"/>
    </row>
    <row r="50" spans="1:12" ht="21" customHeight="1">
      <c r="A50" s="402" t="s">
        <v>306</v>
      </c>
      <c r="B50" s="409">
        <f t="shared" si="6"/>
        <v>0</v>
      </c>
      <c r="C50" s="412">
        <f t="shared" si="7"/>
        <v>0</v>
      </c>
      <c r="D50" s="373"/>
      <c r="E50" s="373"/>
      <c r="F50" s="373"/>
      <c r="G50" s="373"/>
      <c r="H50" s="373"/>
      <c r="I50" s="373"/>
      <c r="J50" s="373"/>
      <c r="K50" s="373"/>
      <c r="L50" s="373"/>
    </row>
    <row r="51" spans="1:12" ht="21" customHeight="1">
      <c r="A51" s="402" t="s">
        <v>307</v>
      </c>
      <c r="B51" s="409">
        <f t="shared" si="6"/>
        <v>0</v>
      </c>
      <c r="C51" s="412">
        <f t="shared" si="7"/>
        <v>0</v>
      </c>
      <c r="D51" s="373"/>
      <c r="E51" s="373"/>
      <c r="F51" s="373"/>
      <c r="G51" s="373"/>
      <c r="H51" s="373"/>
      <c r="I51" s="373"/>
      <c r="J51" s="373"/>
      <c r="K51" s="373"/>
      <c r="L51" s="373"/>
    </row>
    <row r="52" spans="1:12" ht="21" customHeight="1">
      <c r="A52" s="402" t="s">
        <v>308</v>
      </c>
      <c r="B52" s="409">
        <f t="shared" si="6"/>
        <v>0</v>
      </c>
      <c r="C52" s="412">
        <f t="shared" si="7"/>
        <v>0</v>
      </c>
      <c r="D52" s="373"/>
      <c r="E52" s="373"/>
      <c r="F52" s="373"/>
      <c r="G52" s="373"/>
      <c r="H52" s="373"/>
      <c r="I52" s="373"/>
      <c r="J52" s="373"/>
      <c r="K52" s="373"/>
      <c r="L52" s="373"/>
    </row>
    <row r="53" spans="1:12" ht="21" customHeight="1">
      <c r="A53" s="402" t="s">
        <v>309</v>
      </c>
      <c r="B53" s="409">
        <f t="shared" si="6"/>
        <v>0</v>
      </c>
      <c r="C53" s="412">
        <f t="shared" si="7"/>
        <v>0</v>
      </c>
      <c r="D53" s="373"/>
      <c r="E53" s="373"/>
      <c r="F53" s="373"/>
      <c r="G53" s="373"/>
      <c r="H53" s="373"/>
      <c r="I53" s="373"/>
      <c r="J53" s="373"/>
      <c r="K53" s="373"/>
      <c r="L53" s="373"/>
    </row>
    <row r="54" spans="1:12" ht="21" customHeight="1" thickBot="1">
      <c r="A54" s="402" t="s">
        <v>310</v>
      </c>
      <c r="B54" s="409">
        <f t="shared" si="6"/>
        <v>0</v>
      </c>
      <c r="C54" s="412">
        <f t="shared" si="7"/>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15.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65"/>
      <c r="D11" s="524"/>
      <c r="E11" s="237" t="s">
        <v>12</v>
      </c>
      <c r="F11" s="546"/>
      <c r="G11" s="547"/>
      <c r="H11" s="547"/>
      <c r="I11" s="547"/>
      <c r="J11" s="547"/>
      <c r="K11" s="548"/>
      <c r="N11" s="47" t="s">
        <v>271</v>
      </c>
      <c r="O11" s="238">
        <v>9</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8'!C13 + 'INVOICE 8'!E13</f>
        <v>3466.68</v>
      </c>
      <c r="D13" s="374"/>
      <c r="E13" s="172"/>
      <c r="F13" s="215">
        <f>SUM(B13)-(C13+E13)</f>
        <v>6933.32</v>
      </c>
      <c r="G13" s="216"/>
      <c r="H13" s="217"/>
      <c r="I13" s="218"/>
      <c r="J13" s="219"/>
      <c r="K13" s="216">
        <f>'APPROVED BUDGETS'!E4</f>
        <v>5200</v>
      </c>
      <c r="L13" s="224">
        <f>'INVOICE 8'!L13 + 'INVOICE 8'!N13</f>
        <v>1733.32</v>
      </c>
      <c r="M13" s="377"/>
      <c r="N13" s="174"/>
      <c r="O13" s="236">
        <f>SUM(K13)-(L13+N13)</f>
        <v>3466.6800000000003</v>
      </c>
    </row>
    <row r="14" spans="1:18" ht="21" customHeight="1">
      <c r="A14" s="240" t="str">
        <f>'APPROVED BUDGETS'!B5</f>
        <v>Victim Advocate</v>
      </c>
      <c r="B14" s="214">
        <f>'APPROVED BUDGETS'!C5</f>
        <v>31200</v>
      </c>
      <c r="C14" s="224">
        <f>'INVOICE 8'!C14 + 'INVOICE 8'!E14</f>
        <v>10400</v>
      </c>
      <c r="D14" s="375"/>
      <c r="E14" s="173"/>
      <c r="F14" s="215">
        <f t="shared" ref="F14:F32" si="0">SUM(B14)-(C14+E14)</f>
        <v>20800</v>
      </c>
      <c r="G14" s="220"/>
      <c r="H14" s="221"/>
      <c r="I14" s="222"/>
      <c r="J14" s="223"/>
      <c r="K14" s="220">
        <f>'APPROVED BUDGETS'!E5</f>
        <v>0</v>
      </c>
      <c r="L14" s="224">
        <f>'INVOICE 8'!L14 + 'INVOICE 8'!N14</f>
        <v>0</v>
      </c>
      <c r="M14" s="378"/>
      <c r="N14" s="175"/>
      <c r="O14" s="236">
        <f>SUM(K14)-(L14+N14)</f>
        <v>0</v>
      </c>
    </row>
    <row r="15" spans="1:18" ht="21" customHeight="1">
      <c r="A15" s="240" t="str">
        <f>'APPROVED BUDGETS'!B6</f>
        <v>Volunteer Advocates</v>
      </c>
      <c r="B15" s="214">
        <f>'APPROVED BUDGETS'!C6</f>
        <v>0</v>
      </c>
      <c r="C15" s="224">
        <f>'INVOICE 8'!C15 + 'INVOICE 8'!E15</f>
        <v>0</v>
      </c>
      <c r="D15" s="375"/>
      <c r="E15" s="173"/>
      <c r="F15" s="215">
        <f t="shared" si="0"/>
        <v>0</v>
      </c>
      <c r="G15" s="220"/>
      <c r="H15" s="221"/>
      <c r="I15" s="222"/>
      <c r="J15" s="229"/>
      <c r="K15" s="220">
        <f>'APPROVED BUDGETS'!E6</f>
        <v>1687</v>
      </c>
      <c r="L15" s="224">
        <f>'INVOICE 8'!L15 + 'INVOICE 8'!N15</f>
        <v>624.19000000000005</v>
      </c>
      <c r="M15" s="378"/>
      <c r="N15" s="176"/>
      <c r="O15" s="236">
        <f t="shared" ref="O15:O32" si="1">SUM(K15)-(L15+N15)</f>
        <v>1062.81</v>
      </c>
    </row>
    <row r="16" spans="1:18" ht="21" customHeight="1">
      <c r="A16" s="240" t="str">
        <f>'APPROVED BUDGETS'!B7</f>
        <v>FICA</v>
      </c>
      <c r="B16" s="214">
        <f>'APPROVED BUDGETS'!C7</f>
        <v>3182.4</v>
      </c>
      <c r="C16" s="224">
        <f>'INVOICE 8'!C16 + 'INVOICE 8'!E16</f>
        <v>1060.8</v>
      </c>
      <c r="D16" s="375"/>
      <c r="E16" s="173"/>
      <c r="F16" s="215">
        <f t="shared" ref="F16:F23" si="2">SUM(B16)-(C16+E16)</f>
        <v>2121.6000000000004</v>
      </c>
      <c r="G16" s="220"/>
      <c r="H16" s="221"/>
      <c r="I16" s="222"/>
      <c r="J16" s="229"/>
      <c r="K16" s="220">
        <f>'APPROVED BUDGETS'!E7</f>
        <v>397.8</v>
      </c>
      <c r="L16" s="224">
        <f>'INVOICE 8'!L16 + 'INVOICE 8'!N16</f>
        <v>132.6</v>
      </c>
      <c r="M16" s="378"/>
      <c r="N16" s="176"/>
      <c r="O16" s="236">
        <f t="shared" ref="O16:O23" si="3">SUM(K16)-(L16+N16)</f>
        <v>265.20000000000005</v>
      </c>
    </row>
    <row r="17" spans="1:15" ht="21" customHeight="1">
      <c r="A17" s="240" t="str">
        <f>'APPROVED BUDGETS'!B8</f>
        <v>Workers Comp</v>
      </c>
      <c r="B17" s="214">
        <f>'APPROVED BUDGETS'!C8</f>
        <v>582.4</v>
      </c>
      <c r="C17" s="224">
        <f>'INVOICE 8'!C17 + 'INVOICE 8'!E17</f>
        <v>194.12</v>
      </c>
      <c r="D17" s="375"/>
      <c r="E17" s="173"/>
      <c r="F17" s="215">
        <f t="shared" si="2"/>
        <v>388.28</v>
      </c>
      <c r="G17" s="220"/>
      <c r="H17" s="221"/>
      <c r="I17" s="222"/>
      <c r="J17" s="229"/>
      <c r="K17" s="220">
        <f>'APPROVED BUDGETS'!E8</f>
        <v>72.8</v>
      </c>
      <c r="L17" s="224">
        <f>'INVOICE 8'!L17 + 'INVOICE 8'!N17</f>
        <v>24.28</v>
      </c>
      <c r="M17" s="378"/>
      <c r="N17" s="176"/>
      <c r="O17" s="236">
        <f t="shared" si="3"/>
        <v>48.519999999999996</v>
      </c>
    </row>
    <row r="18" spans="1:15" ht="21" customHeight="1">
      <c r="A18" s="240" t="str">
        <f>'APPROVED BUDGETS'!B9</f>
        <v>Retirement</v>
      </c>
      <c r="B18" s="214">
        <f>'APPROVED BUDGETS'!C9</f>
        <v>3744</v>
      </c>
      <c r="C18" s="224">
        <f>'INVOICE 8'!C18 + 'INVOICE 8'!E18</f>
        <v>1248</v>
      </c>
      <c r="D18" s="375"/>
      <c r="E18" s="173"/>
      <c r="F18" s="215">
        <f t="shared" si="2"/>
        <v>2496</v>
      </c>
      <c r="G18" s="220"/>
      <c r="H18" s="221"/>
      <c r="I18" s="222"/>
      <c r="J18" s="229"/>
      <c r="K18" s="220">
        <f>'APPROVED BUDGETS'!E9</f>
        <v>468</v>
      </c>
      <c r="L18" s="224">
        <f>'INVOICE 8'!L18 + 'INVOICE 8'!N18</f>
        <v>156</v>
      </c>
      <c r="M18" s="378"/>
      <c r="N18" s="176"/>
      <c r="O18" s="236">
        <f t="shared" si="3"/>
        <v>312</v>
      </c>
    </row>
    <row r="19" spans="1:15" ht="21" customHeight="1">
      <c r="A19" s="240" t="str">
        <f>'APPROVED BUDGETS'!B10</f>
        <v>Office Supplies</v>
      </c>
      <c r="B19" s="214">
        <f>'APPROVED BUDGETS'!C10</f>
        <v>2000</v>
      </c>
      <c r="C19" s="224">
        <f>'INVOICE 8'!C19 + 'INVOICE 8'!E19</f>
        <v>246.39</v>
      </c>
      <c r="D19" s="375"/>
      <c r="E19" s="173"/>
      <c r="F19" s="215">
        <f t="shared" si="2"/>
        <v>1753.6100000000001</v>
      </c>
      <c r="G19" s="220"/>
      <c r="H19" s="221"/>
      <c r="I19" s="222"/>
      <c r="J19" s="229"/>
      <c r="K19" s="220">
        <f>'APPROVED BUDGETS'!E10</f>
        <v>0</v>
      </c>
      <c r="L19" s="224">
        <f>'INVOICE 8'!L19 + 'INVOICE 8'!N19</f>
        <v>0</v>
      </c>
      <c r="M19" s="378"/>
      <c r="N19" s="176"/>
      <c r="O19" s="236">
        <f t="shared" si="3"/>
        <v>0</v>
      </c>
    </row>
    <row r="20" spans="1:15" ht="21" customHeight="1">
      <c r="A20" s="240" t="str">
        <f>'APPROVED BUDGETS'!B11</f>
        <v>Utilities</v>
      </c>
      <c r="B20" s="214">
        <f>'APPROVED BUDGETS'!C11</f>
        <v>2500</v>
      </c>
      <c r="C20" s="224">
        <f>'INVOICE 8'!C20 + 'INVOICE 8'!E20</f>
        <v>782.2</v>
      </c>
      <c r="D20" s="375"/>
      <c r="E20" s="173"/>
      <c r="F20" s="215">
        <f t="shared" si="2"/>
        <v>1717.8</v>
      </c>
      <c r="G20" s="220"/>
      <c r="H20" s="221"/>
      <c r="I20" s="222"/>
      <c r="J20" s="229"/>
      <c r="K20" s="220">
        <f>'APPROVED BUDGETS'!E11</f>
        <v>2300</v>
      </c>
      <c r="L20" s="224">
        <f>'INVOICE 8'!L20 + 'INVOICE 8'!N20</f>
        <v>817.8</v>
      </c>
      <c r="M20" s="378"/>
      <c r="N20" s="176"/>
      <c r="O20" s="236">
        <f t="shared" si="3"/>
        <v>1482.2</v>
      </c>
    </row>
    <row r="21" spans="1:15" ht="21" customHeight="1">
      <c r="A21" s="240" t="str">
        <f>'APPROVED BUDGETS'!B12</f>
        <v>Rent</v>
      </c>
      <c r="B21" s="214">
        <f>'APPROVED BUDGETS'!C12</f>
        <v>0</v>
      </c>
      <c r="C21" s="224">
        <f>'INVOICE 8'!C21 + 'INVOICE 8'!E21</f>
        <v>0</v>
      </c>
      <c r="D21" s="375"/>
      <c r="E21" s="173"/>
      <c r="F21" s="215">
        <f t="shared" si="2"/>
        <v>0</v>
      </c>
      <c r="G21" s="220"/>
      <c r="H21" s="221"/>
      <c r="I21" s="222"/>
      <c r="J21" s="229"/>
      <c r="K21" s="220">
        <f>'APPROVED BUDGETS'!E12</f>
        <v>3651.6</v>
      </c>
      <c r="L21" s="224">
        <f>'INVOICE 8'!L21 + 'INVOICE 8'!N21</f>
        <v>1217.2</v>
      </c>
      <c r="M21" s="378"/>
      <c r="N21" s="176"/>
      <c r="O21" s="236">
        <f t="shared" si="3"/>
        <v>2434.3999999999996</v>
      </c>
    </row>
    <row r="22" spans="1:15" ht="21" customHeight="1">
      <c r="A22" s="240" t="str">
        <f>'APPROVED BUDGETS'!B13</f>
        <v>Staff/Victim Travel</v>
      </c>
      <c r="B22" s="214">
        <f>'APPROVED BUDGETS'!C13</f>
        <v>1500</v>
      </c>
      <c r="C22" s="224">
        <f>'INVOICE 8'!C22 + 'INVOICE 8'!E22</f>
        <v>143.22</v>
      </c>
      <c r="D22" s="375"/>
      <c r="E22" s="173"/>
      <c r="F22" s="215">
        <f t="shared" si="2"/>
        <v>1356.78</v>
      </c>
      <c r="G22" s="220"/>
      <c r="H22" s="221"/>
      <c r="I22" s="222"/>
      <c r="J22" s="229"/>
      <c r="K22" s="220">
        <f>'APPROVED BUDGETS'!E13</f>
        <v>0</v>
      </c>
      <c r="L22" s="224">
        <f>'INVOICE 8'!L22 + 'INVOICE 8'!N22</f>
        <v>0</v>
      </c>
      <c r="M22" s="378"/>
      <c r="N22" s="176"/>
      <c r="O22" s="236">
        <f t="shared" si="3"/>
        <v>0</v>
      </c>
    </row>
    <row r="23" spans="1:15" ht="21" customHeight="1">
      <c r="A23" s="240">
        <f>'APPROVED BUDGETS'!B14</f>
        <v>0</v>
      </c>
      <c r="B23" s="214">
        <f>'APPROVED BUDGETS'!C14</f>
        <v>0</v>
      </c>
      <c r="C23" s="224">
        <f>'INVOICE 8'!C23 + 'INVOICE 8'!E23</f>
        <v>0</v>
      </c>
      <c r="D23" s="375"/>
      <c r="E23" s="173"/>
      <c r="F23" s="215">
        <f t="shared" si="2"/>
        <v>0</v>
      </c>
      <c r="G23" s="220"/>
      <c r="H23" s="221"/>
      <c r="I23" s="222"/>
      <c r="J23" s="229"/>
      <c r="K23" s="220">
        <f>'APPROVED BUDGETS'!E14</f>
        <v>0</v>
      </c>
      <c r="L23" s="224">
        <f>'INVOICE 8'!L23 + 'INVOICE 8'!N23</f>
        <v>0</v>
      </c>
      <c r="M23" s="378"/>
      <c r="N23" s="176"/>
      <c r="O23" s="236">
        <f t="shared" si="3"/>
        <v>0</v>
      </c>
    </row>
    <row r="24" spans="1:15" ht="21" customHeight="1">
      <c r="A24" s="240">
        <f>'APPROVED BUDGETS'!B15</f>
        <v>0</v>
      </c>
      <c r="B24" s="214">
        <f>'APPROVED BUDGETS'!C15</f>
        <v>0</v>
      </c>
      <c r="C24" s="224">
        <f>'INVOICE 8'!C24 + 'INVOICE 8'!E24</f>
        <v>0</v>
      </c>
      <c r="D24" s="375"/>
      <c r="E24" s="173"/>
      <c r="F24" s="215">
        <f t="shared" si="0"/>
        <v>0</v>
      </c>
      <c r="G24" s="220"/>
      <c r="H24" s="221"/>
      <c r="I24" s="222"/>
      <c r="J24" s="229"/>
      <c r="K24" s="220">
        <f>'APPROVED BUDGETS'!E15</f>
        <v>0</v>
      </c>
      <c r="L24" s="224">
        <f>'INVOICE 8'!L24 + 'INVOICE 8'!N24</f>
        <v>0</v>
      </c>
      <c r="M24" s="378"/>
      <c r="N24" s="176"/>
      <c r="O24" s="236">
        <f t="shared" si="1"/>
        <v>0</v>
      </c>
    </row>
    <row r="25" spans="1:15" ht="21" customHeight="1">
      <c r="A25" s="240">
        <f>'APPROVED BUDGETS'!B16</f>
        <v>0</v>
      </c>
      <c r="B25" s="214">
        <f>'APPROVED BUDGETS'!C16</f>
        <v>0</v>
      </c>
      <c r="C25" s="224">
        <f>'INVOICE 8'!C25 + 'INVOICE 8'!E25</f>
        <v>0</v>
      </c>
      <c r="D25" s="375"/>
      <c r="E25" s="173"/>
      <c r="F25" s="215">
        <f t="shared" si="0"/>
        <v>0</v>
      </c>
      <c r="G25" s="220"/>
      <c r="H25" s="221"/>
      <c r="I25" s="222"/>
      <c r="J25" s="229"/>
      <c r="K25" s="220">
        <f>'APPROVED BUDGETS'!E16</f>
        <v>0</v>
      </c>
      <c r="L25" s="224">
        <f>'INVOICE 8'!L25 + 'INVOICE 8'!N25</f>
        <v>0</v>
      </c>
      <c r="M25" s="378"/>
      <c r="N25" s="176"/>
      <c r="O25" s="236">
        <f t="shared" si="1"/>
        <v>0</v>
      </c>
    </row>
    <row r="26" spans="1:15" ht="21" customHeight="1">
      <c r="A26" s="240">
        <f>'APPROVED BUDGETS'!B17</f>
        <v>0</v>
      </c>
      <c r="B26" s="214">
        <f>'APPROVED BUDGETS'!C17</f>
        <v>0</v>
      </c>
      <c r="C26" s="224">
        <f>'INVOICE 8'!C26 + 'INVOICE 8'!E26</f>
        <v>0</v>
      </c>
      <c r="D26" s="375"/>
      <c r="E26" s="173"/>
      <c r="F26" s="215">
        <f t="shared" si="0"/>
        <v>0</v>
      </c>
      <c r="G26" s="220"/>
      <c r="H26" s="221"/>
      <c r="I26" s="222"/>
      <c r="J26" s="229"/>
      <c r="K26" s="220">
        <f>'APPROVED BUDGETS'!E17</f>
        <v>0</v>
      </c>
      <c r="L26" s="224">
        <f>'INVOICE 8'!L26 + 'INVOICE 8'!N26</f>
        <v>0</v>
      </c>
      <c r="M26" s="378"/>
      <c r="N26" s="176"/>
      <c r="O26" s="236">
        <f t="shared" si="1"/>
        <v>0</v>
      </c>
    </row>
    <row r="27" spans="1:15" ht="21" customHeight="1">
      <c r="A27" s="240">
        <f>'APPROVED BUDGETS'!B18</f>
        <v>0</v>
      </c>
      <c r="B27" s="214">
        <f>'APPROVED BUDGETS'!C18</f>
        <v>0</v>
      </c>
      <c r="C27" s="224">
        <f>'INVOICE 8'!C27 + 'INVOICE 8'!E27</f>
        <v>0</v>
      </c>
      <c r="D27" s="375"/>
      <c r="E27" s="173"/>
      <c r="F27" s="215">
        <f t="shared" si="0"/>
        <v>0</v>
      </c>
      <c r="G27" s="220"/>
      <c r="H27" s="221"/>
      <c r="I27" s="222"/>
      <c r="J27" s="229"/>
      <c r="K27" s="220">
        <f>'APPROVED BUDGETS'!E18</f>
        <v>0</v>
      </c>
      <c r="L27" s="224">
        <f>'INVOICE 8'!L27 + 'INVOICE 8'!N27</f>
        <v>0</v>
      </c>
      <c r="M27" s="378"/>
      <c r="N27" s="176"/>
      <c r="O27" s="236">
        <f t="shared" si="1"/>
        <v>0</v>
      </c>
    </row>
    <row r="28" spans="1:15" ht="21" customHeight="1">
      <c r="A28" s="240">
        <f>'APPROVED BUDGETS'!B19</f>
        <v>0</v>
      </c>
      <c r="B28" s="214">
        <f>'APPROVED BUDGETS'!C19</f>
        <v>0</v>
      </c>
      <c r="C28" s="224">
        <f>'INVOICE 8'!C28 + 'INVOICE 8'!E28</f>
        <v>0</v>
      </c>
      <c r="D28" s="375"/>
      <c r="E28" s="173"/>
      <c r="F28" s="215">
        <f t="shared" si="0"/>
        <v>0</v>
      </c>
      <c r="G28" s="220"/>
      <c r="H28" s="221"/>
      <c r="I28" s="222"/>
      <c r="J28" s="229"/>
      <c r="K28" s="220">
        <f>'APPROVED BUDGETS'!E19</f>
        <v>0</v>
      </c>
      <c r="L28" s="224">
        <f>'INVOICE 8'!L28 + 'INVOICE 8'!N28</f>
        <v>0</v>
      </c>
      <c r="M28" s="378"/>
      <c r="N28" s="176"/>
      <c r="O28" s="236">
        <f t="shared" si="1"/>
        <v>0</v>
      </c>
    </row>
    <row r="29" spans="1:15" ht="21" customHeight="1">
      <c r="A29" s="240">
        <f>'APPROVED BUDGETS'!B20</f>
        <v>0</v>
      </c>
      <c r="B29" s="214">
        <f>'APPROVED BUDGETS'!C20</f>
        <v>0</v>
      </c>
      <c r="C29" s="224">
        <f>'INVOICE 8'!C29 + 'INVOICE 8'!E29</f>
        <v>0</v>
      </c>
      <c r="D29" s="375"/>
      <c r="E29" s="173"/>
      <c r="F29" s="215">
        <f t="shared" si="0"/>
        <v>0</v>
      </c>
      <c r="G29" s="220"/>
      <c r="H29" s="221"/>
      <c r="I29" s="222"/>
      <c r="J29" s="229"/>
      <c r="K29" s="220">
        <f>'APPROVED BUDGETS'!E20</f>
        <v>0</v>
      </c>
      <c r="L29" s="224">
        <f>'INVOICE 8'!L29 + 'INVOICE 8'!N29</f>
        <v>0</v>
      </c>
      <c r="M29" s="378"/>
      <c r="N29" s="176"/>
      <c r="O29" s="236">
        <f t="shared" si="1"/>
        <v>0</v>
      </c>
    </row>
    <row r="30" spans="1:15" ht="21" customHeight="1">
      <c r="A30" s="240">
        <f>'APPROVED BUDGETS'!B21</f>
        <v>0</v>
      </c>
      <c r="B30" s="214">
        <f>'APPROVED BUDGETS'!C21</f>
        <v>0</v>
      </c>
      <c r="C30" s="224">
        <f>'INVOICE 8'!C30 + 'INVOICE 8'!E30</f>
        <v>0</v>
      </c>
      <c r="D30" s="375"/>
      <c r="E30" s="173"/>
      <c r="F30" s="215">
        <f t="shared" si="0"/>
        <v>0</v>
      </c>
      <c r="G30" s="220"/>
      <c r="H30" s="221"/>
      <c r="I30" s="222"/>
      <c r="J30" s="229"/>
      <c r="K30" s="220">
        <f>'APPROVED BUDGETS'!E21</f>
        <v>0</v>
      </c>
      <c r="L30" s="224">
        <f>'INVOICE 8'!L30 + 'INVOICE 8'!N30</f>
        <v>0</v>
      </c>
      <c r="M30" s="378"/>
      <c r="N30" s="176"/>
      <c r="O30" s="236">
        <f t="shared" si="1"/>
        <v>0</v>
      </c>
    </row>
    <row r="31" spans="1:15" ht="21" customHeight="1">
      <c r="A31" s="240">
        <f>'APPROVED BUDGETS'!B22</f>
        <v>0</v>
      </c>
      <c r="B31" s="214">
        <f>'APPROVED BUDGETS'!C22</f>
        <v>0</v>
      </c>
      <c r="C31" s="224">
        <f>'INVOICE 8'!C31 + 'INVOICE 8'!E31</f>
        <v>0</v>
      </c>
      <c r="D31" s="375"/>
      <c r="E31" s="173"/>
      <c r="F31" s="215">
        <f t="shared" si="0"/>
        <v>0</v>
      </c>
      <c r="G31" s="220"/>
      <c r="H31" s="221"/>
      <c r="I31" s="222"/>
      <c r="J31" s="229"/>
      <c r="K31" s="220">
        <f>'APPROVED BUDGETS'!E22</f>
        <v>0</v>
      </c>
      <c r="L31" s="224">
        <f>'INVOICE 8'!L31 + 'INVOICE 8'!N31</f>
        <v>0</v>
      </c>
      <c r="M31" s="378"/>
      <c r="N31" s="176"/>
      <c r="O31" s="236">
        <f t="shared" si="1"/>
        <v>0</v>
      </c>
    </row>
    <row r="32" spans="1:15" ht="21" customHeight="1" thickBot="1">
      <c r="A32" s="240">
        <f>'APPROVED BUDGETS'!B23</f>
        <v>0</v>
      </c>
      <c r="B32" s="214">
        <f>'APPROVED BUDGETS'!C23</f>
        <v>0</v>
      </c>
      <c r="C32" s="224">
        <f>'INVOICE 8'!C32 + 'INVOICE 8'!E32</f>
        <v>0</v>
      </c>
      <c r="D32" s="376"/>
      <c r="E32" s="184"/>
      <c r="F32" s="230">
        <f t="shared" si="0"/>
        <v>0</v>
      </c>
      <c r="G32" s="231"/>
      <c r="H32" s="232"/>
      <c r="I32" s="233"/>
      <c r="J32" s="234"/>
      <c r="K32" s="220">
        <f>'APPROVED BUDGETS'!E23</f>
        <v>0</v>
      </c>
      <c r="L32" s="224">
        <f>'INVOICE 8'!L32 + 'INVOICE 8'!N32</f>
        <v>0</v>
      </c>
      <c r="M32" s="379"/>
      <c r="N32" s="185"/>
      <c r="O32" s="236">
        <f t="shared" si="1"/>
        <v>0</v>
      </c>
    </row>
    <row r="33" spans="1:16" ht="25" customHeight="1" thickBot="1">
      <c r="A33" s="241" t="s">
        <v>14</v>
      </c>
      <c r="B33" s="227">
        <f t="shared" ref="B33:N33" si="4">SUM(B13:B32)</f>
        <v>55108.800000000003</v>
      </c>
      <c r="C33" s="228">
        <f t="shared" si="4"/>
        <v>17541.410000000003</v>
      </c>
      <c r="D33" s="186">
        <f t="shared" si="4"/>
        <v>0</v>
      </c>
      <c r="E33" s="186">
        <f t="shared" si="4"/>
        <v>0</v>
      </c>
      <c r="F33" s="235">
        <f>SUM(F13:F32)</f>
        <v>37567.39</v>
      </c>
      <c r="G33" s="227">
        <f t="shared" si="4"/>
        <v>0</v>
      </c>
      <c r="H33" s="228">
        <f t="shared" si="4"/>
        <v>0</v>
      </c>
      <c r="I33" s="228">
        <f t="shared" si="4"/>
        <v>0</v>
      </c>
      <c r="J33" s="235">
        <f t="shared" si="4"/>
        <v>0</v>
      </c>
      <c r="K33" s="227">
        <f t="shared" si="4"/>
        <v>13777.2</v>
      </c>
      <c r="L33" s="228">
        <f>SUM(L13:L32)</f>
        <v>4705.3900000000003</v>
      </c>
      <c r="M33" s="186">
        <f t="shared" si="4"/>
        <v>0</v>
      </c>
      <c r="N33" s="186">
        <f t="shared" si="4"/>
        <v>0</v>
      </c>
      <c r="O33" s="235">
        <f t="shared" ref="O33" si="5">SUM(O13:O32)</f>
        <v>9071.81</v>
      </c>
    </row>
    <row r="34" spans="1:16" ht="27" customHeight="1" thickBot="1">
      <c r="A34" s="528" t="s">
        <v>15</v>
      </c>
      <c r="B34" s="529"/>
      <c r="C34" s="530"/>
      <c r="D34" s="531"/>
      <c r="E34" s="531"/>
      <c r="F34" s="531"/>
      <c r="G34" s="531"/>
      <c r="H34" s="532"/>
      <c r="I34" s="50"/>
      <c r="K34" s="211"/>
      <c r="L34" s="167" t="s">
        <v>16</v>
      </c>
      <c r="M34" s="556"/>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6">E22</f>
        <v>0</v>
      </c>
      <c r="C49" s="412">
        <f t="shared" ref="C49:C54" si="7">N22</f>
        <v>0</v>
      </c>
      <c r="D49" s="373"/>
      <c r="E49" s="373"/>
      <c r="F49" s="373"/>
      <c r="G49" s="373"/>
      <c r="H49" s="373"/>
      <c r="I49" s="373"/>
      <c r="J49" s="373"/>
      <c r="K49" s="373"/>
      <c r="L49" s="373"/>
    </row>
    <row r="50" spans="1:12" ht="21" customHeight="1">
      <c r="A50" s="402" t="s">
        <v>306</v>
      </c>
      <c r="B50" s="409">
        <f t="shared" si="6"/>
        <v>0</v>
      </c>
      <c r="C50" s="412">
        <f t="shared" si="7"/>
        <v>0</v>
      </c>
      <c r="D50" s="373"/>
      <c r="E50" s="373"/>
      <c r="F50" s="373"/>
      <c r="G50" s="373"/>
      <c r="H50" s="373"/>
      <c r="I50" s="373"/>
      <c r="J50" s="373"/>
      <c r="K50" s="373"/>
      <c r="L50" s="373"/>
    </row>
    <row r="51" spans="1:12" ht="21" customHeight="1">
      <c r="A51" s="402" t="s">
        <v>307</v>
      </c>
      <c r="B51" s="409">
        <f t="shared" si="6"/>
        <v>0</v>
      </c>
      <c r="C51" s="412">
        <f t="shared" si="7"/>
        <v>0</v>
      </c>
      <c r="D51" s="373"/>
      <c r="E51" s="373"/>
      <c r="F51" s="373"/>
      <c r="G51" s="373"/>
      <c r="H51" s="373"/>
      <c r="I51" s="373"/>
      <c r="J51" s="373"/>
      <c r="K51" s="373"/>
      <c r="L51" s="373"/>
    </row>
    <row r="52" spans="1:12" ht="21" customHeight="1">
      <c r="A52" s="402" t="s">
        <v>308</v>
      </c>
      <c r="B52" s="409">
        <f t="shared" si="6"/>
        <v>0</v>
      </c>
      <c r="C52" s="412">
        <f t="shared" si="7"/>
        <v>0</v>
      </c>
      <c r="D52" s="373"/>
      <c r="E52" s="373"/>
      <c r="F52" s="373"/>
      <c r="G52" s="373"/>
      <c r="H52" s="373"/>
      <c r="I52" s="373"/>
      <c r="J52" s="373"/>
      <c r="K52" s="373"/>
      <c r="L52" s="373"/>
    </row>
    <row r="53" spans="1:12" ht="21" customHeight="1">
      <c r="A53" s="402" t="s">
        <v>309</v>
      </c>
      <c r="B53" s="409">
        <f t="shared" si="6"/>
        <v>0</v>
      </c>
      <c r="C53" s="412">
        <f t="shared" si="7"/>
        <v>0</v>
      </c>
      <c r="D53" s="373"/>
      <c r="E53" s="373"/>
      <c r="F53" s="373"/>
      <c r="G53" s="373"/>
      <c r="H53" s="373"/>
      <c r="I53" s="373"/>
      <c r="J53" s="373"/>
      <c r="K53" s="373"/>
      <c r="L53" s="373"/>
    </row>
    <row r="54" spans="1:12" ht="21" customHeight="1" thickBot="1">
      <c r="A54" s="402" t="s">
        <v>310</v>
      </c>
      <c r="B54" s="409">
        <f t="shared" si="6"/>
        <v>0</v>
      </c>
      <c r="C54" s="412">
        <f t="shared" si="7"/>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16.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65"/>
      <c r="D11" s="524"/>
      <c r="E11" s="237" t="s">
        <v>12</v>
      </c>
      <c r="F11" s="546"/>
      <c r="G11" s="547"/>
      <c r="H11" s="547"/>
      <c r="I11" s="547"/>
      <c r="J11" s="547"/>
      <c r="K11" s="548"/>
      <c r="N11" s="47" t="s">
        <v>271</v>
      </c>
      <c r="O11" s="238">
        <v>10</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9'!C13 + 'INVOICE 9'!E13</f>
        <v>3466.68</v>
      </c>
      <c r="D13" s="374"/>
      <c r="E13" s="172"/>
      <c r="F13" s="215">
        <f>SUM(B13)-(C13+E13)</f>
        <v>6933.32</v>
      </c>
      <c r="G13" s="216"/>
      <c r="H13" s="217"/>
      <c r="I13" s="218"/>
      <c r="J13" s="219"/>
      <c r="K13" s="216">
        <f>'APPROVED BUDGETS'!E4</f>
        <v>5200</v>
      </c>
      <c r="L13" s="224">
        <f>'INVOICE 9'!L13 + 'INVOICE 9'!N13</f>
        <v>1733.32</v>
      </c>
      <c r="M13" s="377"/>
      <c r="N13" s="174"/>
      <c r="O13" s="236">
        <f t="shared" ref="O13:O22" si="0">SUM(K13)-(L13+N13)</f>
        <v>3466.6800000000003</v>
      </c>
    </row>
    <row r="14" spans="1:18" ht="21" customHeight="1">
      <c r="A14" s="240" t="str">
        <f>'APPROVED BUDGETS'!B5</f>
        <v>Victim Advocate</v>
      </c>
      <c r="B14" s="214">
        <f>'APPROVED BUDGETS'!C5</f>
        <v>31200</v>
      </c>
      <c r="C14" s="224">
        <f>'INVOICE 9'!C14 + 'INVOICE 9'!E14</f>
        <v>10400</v>
      </c>
      <c r="D14" s="375"/>
      <c r="E14" s="173"/>
      <c r="F14" s="215">
        <f t="shared" ref="F14:F32" si="1">SUM(B14)-(C14+E14)</f>
        <v>20800</v>
      </c>
      <c r="G14" s="220"/>
      <c r="H14" s="221"/>
      <c r="I14" s="222"/>
      <c r="J14" s="223"/>
      <c r="K14" s="220">
        <f>'APPROVED BUDGETS'!E5</f>
        <v>0</v>
      </c>
      <c r="L14" s="224">
        <f>'INVOICE 9'!L14 + 'INVOICE 9'!N14</f>
        <v>0</v>
      </c>
      <c r="M14" s="378"/>
      <c r="N14" s="175"/>
      <c r="O14" s="236">
        <f t="shared" si="0"/>
        <v>0</v>
      </c>
    </row>
    <row r="15" spans="1:18" ht="21" customHeight="1">
      <c r="A15" s="240" t="str">
        <f>'APPROVED BUDGETS'!B6</f>
        <v>Volunteer Advocates</v>
      </c>
      <c r="B15" s="214">
        <f>'APPROVED BUDGETS'!C6</f>
        <v>0</v>
      </c>
      <c r="C15" s="224">
        <f>'INVOICE 9'!C15 + 'INVOICE 9'!E15</f>
        <v>0</v>
      </c>
      <c r="D15" s="375"/>
      <c r="E15" s="173"/>
      <c r="F15" s="215">
        <f t="shared" ref="F15:F31" si="2">SUM(B15)-(C15+E15)</f>
        <v>0</v>
      </c>
      <c r="G15" s="220"/>
      <c r="H15" s="221"/>
      <c r="I15" s="222"/>
      <c r="J15" s="223"/>
      <c r="K15" s="220">
        <f>'APPROVED BUDGETS'!E6</f>
        <v>1687</v>
      </c>
      <c r="L15" s="224">
        <f>'INVOICE 9'!L15 + 'INVOICE 9'!N15</f>
        <v>624.19000000000005</v>
      </c>
      <c r="M15" s="378"/>
      <c r="N15" s="175"/>
      <c r="O15" s="236">
        <f t="shared" si="0"/>
        <v>1062.81</v>
      </c>
    </row>
    <row r="16" spans="1:18" ht="21" customHeight="1">
      <c r="A16" s="240" t="str">
        <f>'APPROVED BUDGETS'!B7</f>
        <v>FICA</v>
      </c>
      <c r="B16" s="214">
        <f>'APPROVED BUDGETS'!C7</f>
        <v>3182.4</v>
      </c>
      <c r="C16" s="224">
        <f>'INVOICE 9'!C16 + 'INVOICE 9'!E16</f>
        <v>1060.8</v>
      </c>
      <c r="D16" s="375"/>
      <c r="E16" s="173"/>
      <c r="F16" s="215">
        <f t="shared" si="1"/>
        <v>2121.6000000000004</v>
      </c>
      <c r="G16" s="220"/>
      <c r="H16" s="221"/>
      <c r="I16" s="222"/>
      <c r="J16" s="223"/>
      <c r="K16" s="220">
        <f>'APPROVED BUDGETS'!E7</f>
        <v>397.8</v>
      </c>
      <c r="L16" s="224">
        <f>'INVOICE 9'!L16 + 'INVOICE 9'!N16</f>
        <v>132.6</v>
      </c>
      <c r="M16" s="378"/>
      <c r="N16" s="175"/>
      <c r="O16" s="236">
        <f t="shared" si="0"/>
        <v>265.20000000000005</v>
      </c>
    </row>
    <row r="17" spans="1:15" ht="21" customHeight="1">
      <c r="A17" s="240" t="str">
        <f>'APPROVED BUDGETS'!B8</f>
        <v>Workers Comp</v>
      </c>
      <c r="B17" s="214">
        <f>'APPROVED BUDGETS'!C8</f>
        <v>582.4</v>
      </c>
      <c r="C17" s="224">
        <f>'INVOICE 9'!C17 + 'INVOICE 9'!E17</f>
        <v>194.12</v>
      </c>
      <c r="D17" s="375"/>
      <c r="E17" s="173"/>
      <c r="F17" s="215">
        <f t="shared" si="2"/>
        <v>388.28</v>
      </c>
      <c r="G17" s="220"/>
      <c r="H17" s="221"/>
      <c r="I17" s="222"/>
      <c r="J17" s="223"/>
      <c r="K17" s="220">
        <f>'APPROVED BUDGETS'!E8</f>
        <v>72.8</v>
      </c>
      <c r="L17" s="224">
        <f>'INVOICE 9'!L17 + 'INVOICE 9'!N17</f>
        <v>24.28</v>
      </c>
      <c r="M17" s="378"/>
      <c r="N17" s="175"/>
      <c r="O17" s="236">
        <f t="shared" si="0"/>
        <v>48.519999999999996</v>
      </c>
    </row>
    <row r="18" spans="1:15" ht="21" customHeight="1">
      <c r="A18" s="240" t="str">
        <f>'APPROVED BUDGETS'!B9</f>
        <v>Retirement</v>
      </c>
      <c r="B18" s="214">
        <f>'APPROVED BUDGETS'!C9</f>
        <v>3744</v>
      </c>
      <c r="C18" s="224">
        <f>'INVOICE 9'!C18 + 'INVOICE 9'!E18</f>
        <v>1248</v>
      </c>
      <c r="D18" s="375"/>
      <c r="E18" s="173"/>
      <c r="F18" s="215">
        <f t="shared" si="1"/>
        <v>2496</v>
      </c>
      <c r="G18" s="220"/>
      <c r="H18" s="221"/>
      <c r="I18" s="222"/>
      <c r="J18" s="223"/>
      <c r="K18" s="220">
        <f>'APPROVED BUDGETS'!E9</f>
        <v>468</v>
      </c>
      <c r="L18" s="224">
        <f>'INVOICE 9'!L18 + 'INVOICE 9'!N18</f>
        <v>156</v>
      </c>
      <c r="M18" s="378"/>
      <c r="N18" s="175"/>
      <c r="O18" s="236">
        <f t="shared" si="0"/>
        <v>312</v>
      </c>
    </row>
    <row r="19" spans="1:15" ht="21" customHeight="1">
      <c r="A19" s="240" t="str">
        <f>'APPROVED BUDGETS'!B10</f>
        <v>Office Supplies</v>
      </c>
      <c r="B19" s="214">
        <f>'APPROVED BUDGETS'!C10</f>
        <v>2000</v>
      </c>
      <c r="C19" s="224">
        <f>'INVOICE 9'!C19 + 'INVOICE 9'!E19</f>
        <v>246.39</v>
      </c>
      <c r="D19" s="375"/>
      <c r="E19" s="173"/>
      <c r="F19" s="215">
        <f t="shared" si="2"/>
        <v>1753.6100000000001</v>
      </c>
      <c r="G19" s="220"/>
      <c r="H19" s="221"/>
      <c r="I19" s="222"/>
      <c r="J19" s="223"/>
      <c r="K19" s="220">
        <f>'APPROVED BUDGETS'!E10</f>
        <v>0</v>
      </c>
      <c r="L19" s="224">
        <f>'INVOICE 9'!L19 + 'INVOICE 9'!N19</f>
        <v>0</v>
      </c>
      <c r="M19" s="378"/>
      <c r="N19" s="175"/>
      <c r="O19" s="236">
        <f t="shared" si="0"/>
        <v>0</v>
      </c>
    </row>
    <row r="20" spans="1:15" ht="21" customHeight="1">
      <c r="A20" s="240" t="str">
        <f>'APPROVED BUDGETS'!B11</f>
        <v>Utilities</v>
      </c>
      <c r="B20" s="214">
        <f>'APPROVED BUDGETS'!C11</f>
        <v>2500</v>
      </c>
      <c r="C20" s="224">
        <f>'INVOICE 9'!C20 + 'INVOICE 9'!E20</f>
        <v>782.2</v>
      </c>
      <c r="D20" s="375"/>
      <c r="E20" s="173"/>
      <c r="F20" s="215">
        <f t="shared" si="1"/>
        <v>1717.8</v>
      </c>
      <c r="G20" s="220"/>
      <c r="H20" s="221"/>
      <c r="I20" s="222"/>
      <c r="J20" s="223"/>
      <c r="K20" s="220">
        <f>'APPROVED BUDGETS'!E11</f>
        <v>2300</v>
      </c>
      <c r="L20" s="224">
        <f>'INVOICE 9'!L20 + 'INVOICE 9'!N20</f>
        <v>817.8</v>
      </c>
      <c r="M20" s="378"/>
      <c r="N20" s="175"/>
      <c r="O20" s="236">
        <f t="shared" si="0"/>
        <v>1482.2</v>
      </c>
    </row>
    <row r="21" spans="1:15" ht="21" customHeight="1">
      <c r="A21" s="240" t="str">
        <f>'APPROVED BUDGETS'!B12</f>
        <v>Rent</v>
      </c>
      <c r="B21" s="214">
        <f>'APPROVED BUDGETS'!C12</f>
        <v>0</v>
      </c>
      <c r="C21" s="224">
        <f>'INVOICE 9'!C21 + 'INVOICE 9'!E21</f>
        <v>0</v>
      </c>
      <c r="D21" s="375"/>
      <c r="E21" s="173"/>
      <c r="F21" s="215">
        <f t="shared" si="2"/>
        <v>0</v>
      </c>
      <c r="G21" s="220"/>
      <c r="H21" s="221"/>
      <c r="I21" s="222"/>
      <c r="J21" s="223"/>
      <c r="K21" s="220">
        <f>'APPROVED BUDGETS'!E12</f>
        <v>3651.6</v>
      </c>
      <c r="L21" s="224">
        <f>'INVOICE 9'!L21 + 'INVOICE 9'!N21</f>
        <v>1217.2</v>
      </c>
      <c r="M21" s="378"/>
      <c r="N21" s="175"/>
      <c r="O21" s="236">
        <f t="shared" si="0"/>
        <v>2434.3999999999996</v>
      </c>
    </row>
    <row r="22" spans="1:15" ht="21" customHeight="1">
      <c r="A22" s="240" t="str">
        <f>'APPROVED BUDGETS'!B13</f>
        <v>Staff/Victim Travel</v>
      </c>
      <c r="B22" s="214">
        <f>'APPROVED BUDGETS'!C13</f>
        <v>1500</v>
      </c>
      <c r="C22" s="224">
        <f>'INVOICE 9'!C22 + 'INVOICE 9'!E22</f>
        <v>143.22</v>
      </c>
      <c r="D22" s="375"/>
      <c r="E22" s="173"/>
      <c r="F22" s="215">
        <f t="shared" si="1"/>
        <v>1356.78</v>
      </c>
      <c r="G22" s="220"/>
      <c r="H22" s="221"/>
      <c r="I22" s="222"/>
      <c r="J22" s="223"/>
      <c r="K22" s="220">
        <f>'APPROVED BUDGETS'!E13</f>
        <v>0</v>
      </c>
      <c r="L22" s="224">
        <f>'INVOICE 9'!L22 + 'INVOICE 9'!N22</f>
        <v>0</v>
      </c>
      <c r="M22" s="378"/>
      <c r="N22" s="175"/>
      <c r="O22" s="236">
        <f t="shared" si="0"/>
        <v>0</v>
      </c>
    </row>
    <row r="23" spans="1:15" ht="21" customHeight="1">
      <c r="A23" s="240">
        <f>'APPROVED BUDGETS'!B14</f>
        <v>0</v>
      </c>
      <c r="B23" s="214">
        <f>'APPROVED BUDGETS'!C14</f>
        <v>0</v>
      </c>
      <c r="C23" s="224">
        <f>'INVOICE 9'!C23 + 'INVOICE 9'!E23</f>
        <v>0</v>
      </c>
      <c r="D23" s="375"/>
      <c r="E23" s="173"/>
      <c r="F23" s="215">
        <f t="shared" si="2"/>
        <v>0</v>
      </c>
      <c r="G23" s="220"/>
      <c r="H23" s="221"/>
      <c r="I23" s="222"/>
      <c r="J23" s="229"/>
      <c r="K23" s="220">
        <f>'APPROVED BUDGETS'!E14</f>
        <v>0</v>
      </c>
      <c r="L23" s="224">
        <f>'INVOICE 9'!L23 + 'INVOICE 9'!N23</f>
        <v>0</v>
      </c>
      <c r="M23" s="378"/>
      <c r="N23" s="176"/>
      <c r="O23" s="236">
        <f t="shared" ref="O23:O32" si="3">SUM(K23)-(L23+N23)</f>
        <v>0</v>
      </c>
    </row>
    <row r="24" spans="1:15" ht="21" customHeight="1">
      <c r="A24" s="240">
        <f>'APPROVED BUDGETS'!B15</f>
        <v>0</v>
      </c>
      <c r="B24" s="214">
        <f>'APPROVED BUDGETS'!C15</f>
        <v>0</v>
      </c>
      <c r="C24" s="224">
        <f>'INVOICE 9'!C24 + 'INVOICE 9'!E24</f>
        <v>0</v>
      </c>
      <c r="D24" s="375"/>
      <c r="E24" s="173"/>
      <c r="F24" s="215">
        <f t="shared" si="1"/>
        <v>0</v>
      </c>
      <c r="G24" s="220"/>
      <c r="H24" s="221"/>
      <c r="I24" s="222"/>
      <c r="J24" s="229"/>
      <c r="K24" s="220">
        <f>'APPROVED BUDGETS'!E15</f>
        <v>0</v>
      </c>
      <c r="L24" s="224">
        <f>'INVOICE 9'!L24 + 'INVOICE 9'!N24</f>
        <v>0</v>
      </c>
      <c r="M24" s="378"/>
      <c r="N24" s="176"/>
      <c r="O24" s="236">
        <f t="shared" si="3"/>
        <v>0</v>
      </c>
    </row>
    <row r="25" spans="1:15" ht="21" customHeight="1">
      <c r="A25" s="240">
        <f>'APPROVED BUDGETS'!B16</f>
        <v>0</v>
      </c>
      <c r="B25" s="214">
        <f>'APPROVED BUDGETS'!C16</f>
        <v>0</v>
      </c>
      <c r="C25" s="224">
        <f>'INVOICE 9'!C25 + 'INVOICE 9'!E25</f>
        <v>0</v>
      </c>
      <c r="D25" s="375"/>
      <c r="E25" s="173"/>
      <c r="F25" s="215">
        <f t="shared" si="2"/>
        <v>0</v>
      </c>
      <c r="G25" s="220"/>
      <c r="H25" s="221"/>
      <c r="I25" s="222"/>
      <c r="J25" s="229"/>
      <c r="K25" s="220">
        <f>'APPROVED BUDGETS'!E16</f>
        <v>0</v>
      </c>
      <c r="L25" s="224">
        <f>'INVOICE 9'!L25 + 'INVOICE 9'!N25</f>
        <v>0</v>
      </c>
      <c r="M25" s="378"/>
      <c r="N25" s="176"/>
      <c r="O25" s="236">
        <f t="shared" si="3"/>
        <v>0</v>
      </c>
    </row>
    <row r="26" spans="1:15" ht="21" customHeight="1">
      <c r="A26" s="240">
        <f>'APPROVED BUDGETS'!B17</f>
        <v>0</v>
      </c>
      <c r="B26" s="214">
        <f>'APPROVED BUDGETS'!C17</f>
        <v>0</v>
      </c>
      <c r="C26" s="224">
        <f>'INVOICE 9'!C26 + 'INVOICE 9'!E26</f>
        <v>0</v>
      </c>
      <c r="D26" s="375"/>
      <c r="E26" s="173"/>
      <c r="F26" s="215">
        <f t="shared" si="1"/>
        <v>0</v>
      </c>
      <c r="G26" s="220"/>
      <c r="H26" s="221"/>
      <c r="I26" s="222"/>
      <c r="J26" s="229"/>
      <c r="K26" s="220">
        <f>'APPROVED BUDGETS'!E17</f>
        <v>0</v>
      </c>
      <c r="L26" s="224">
        <f>'INVOICE 9'!L26 + 'INVOICE 9'!N26</f>
        <v>0</v>
      </c>
      <c r="M26" s="378"/>
      <c r="N26" s="176"/>
      <c r="O26" s="236">
        <f t="shared" si="3"/>
        <v>0</v>
      </c>
    </row>
    <row r="27" spans="1:15" ht="21" customHeight="1">
      <c r="A27" s="240">
        <f>'APPROVED BUDGETS'!B18</f>
        <v>0</v>
      </c>
      <c r="B27" s="214">
        <f>'APPROVED BUDGETS'!C18</f>
        <v>0</v>
      </c>
      <c r="C27" s="224">
        <f>'INVOICE 9'!C27 + 'INVOICE 9'!E27</f>
        <v>0</v>
      </c>
      <c r="D27" s="375"/>
      <c r="E27" s="173"/>
      <c r="F27" s="215">
        <f t="shared" si="2"/>
        <v>0</v>
      </c>
      <c r="G27" s="220"/>
      <c r="H27" s="221"/>
      <c r="I27" s="222"/>
      <c r="J27" s="229"/>
      <c r="K27" s="220">
        <f>'APPROVED BUDGETS'!E18</f>
        <v>0</v>
      </c>
      <c r="L27" s="224">
        <f>'INVOICE 9'!L27 + 'INVOICE 9'!N27</f>
        <v>0</v>
      </c>
      <c r="M27" s="378"/>
      <c r="N27" s="176"/>
      <c r="O27" s="236">
        <f t="shared" si="3"/>
        <v>0</v>
      </c>
    </row>
    <row r="28" spans="1:15" ht="21" customHeight="1">
      <c r="A28" s="240">
        <f>'APPROVED BUDGETS'!B19</f>
        <v>0</v>
      </c>
      <c r="B28" s="214">
        <f>'APPROVED BUDGETS'!C19</f>
        <v>0</v>
      </c>
      <c r="C28" s="224">
        <f>'INVOICE 9'!C28 + 'INVOICE 9'!E28</f>
        <v>0</v>
      </c>
      <c r="D28" s="375"/>
      <c r="E28" s="173"/>
      <c r="F28" s="215">
        <f t="shared" si="1"/>
        <v>0</v>
      </c>
      <c r="G28" s="220"/>
      <c r="H28" s="221"/>
      <c r="I28" s="222"/>
      <c r="J28" s="229"/>
      <c r="K28" s="220">
        <f>'APPROVED BUDGETS'!E19</f>
        <v>0</v>
      </c>
      <c r="L28" s="224">
        <f>'INVOICE 9'!L28 + 'INVOICE 9'!N28</f>
        <v>0</v>
      </c>
      <c r="M28" s="378"/>
      <c r="N28" s="176"/>
      <c r="O28" s="236">
        <f t="shared" si="3"/>
        <v>0</v>
      </c>
    </row>
    <row r="29" spans="1:15" ht="21" customHeight="1">
      <c r="A29" s="240">
        <f>'APPROVED BUDGETS'!B20</f>
        <v>0</v>
      </c>
      <c r="B29" s="214">
        <f>'APPROVED BUDGETS'!C20</f>
        <v>0</v>
      </c>
      <c r="C29" s="224">
        <f>'INVOICE 9'!C29 + 'INVOICE 9'!E29</f>
        <v>0</v>
      </c>
      <c r="D29" s="375"/>
      <c r="E29" s="173"/>
      <c r="F29" s="215">
        <f t="shared" si="2"/>
        <v>0</v>
      </c>
      <c r="G29" s="220"/>
      <c r="H29" s="221"/>
      <c r="I29" s="222"/>
      <c r="J29" s="229"/>
      <c r="K29" s="220">
        <f>'APPROVED BUDGETS'!E20</f>
        <v>0</v>
      </c>
      <c r="L29" s="224">
        <f>'INVOICE 9'!L29 + 'INVOICE 9'!N29</f>
        <v>0</v>
      </c>
      <c r="M29" s="378"/>
      <c r="N29" s="176"/>
      <c r="O29" s="236">
        <f t="shared" si="3"/>
        <v>0</v>
      </c>
    </row>
    <row r="30" spans="1:15" ht="21" customHeight="1">
      <c r="A30" s="240">
        <f>'APPROVED BUDGETS'!B21</f>
        <v>0</v>
      </c>
      <c r="B30" s="214">
        <f>'APPROVED BUDGETS'!C21</f>
        <v>0</v>
      </c>
      <c r="C30" s="224">
        <f>'INVOICE 9'!C30 + 'INVOICE 9'!E30</f>
        <v>0</v>
      </c>
      <c r="D30" s="375"/>
      <c r="E30" s="173"/>
      <c r="F30" s="215">
        <f t="shared" si="1"/>
        <v>0</v>
      </c>
      <c r="G30" s="220"/>
      <c r="H30" s="221"/>
      <c r="I30" s="222"/>
      <c r="J30" s="229"/>
      <c r="K30" s="220">
        <f>'APPROVED BUDGETS'!E21</f>
        <v>0</v>
      </c>
      <c r="L30" s="224">
        <f>'INVOICE 9'!L30 + 'INVOICE 9'!N30</f>
        <v>0</v>
      </c>
      <c r="M30" s="378"/>
      <c r="N30" s="176"/>
      <c r="O30" s="236">
        <f t="shared" si="3"/>
        <v>0</v>
      </c>
    </row>
    <row r="31" spans="1:15" ht="21" customHeight="1">
      <c r="A31" s="240">
        <f>'APPROVED BUDGETS'!B22</f>
        <v>0</v>
      </c>
      <c r="B31" s="214">
        <f>'APPROVED BUDGETS'!C22</f>
        <v>0</v>
      </c>
      <c r="C31" s="224">
        <f>'INVOICE 9'!C31 + 'INVOICE 9'!E31</f>
        <v>0</v>
      </c>
      <c r="D31" s="375"/>
      <c r="E31" s="173"/>
      <c r="F31" s="215">
        <f t="shared" si="2"/>
        <v>0</v>
      </c>
      <c r="G31" s="220"/>
      <c r="H31" s="221"/>
      <c r="I31" s="222"/>
      <c r="J31" s="229"/>
      <c r="K31" s="220">
        <f>'APPROVED BUDGETS'!E22</f>
        <v>0</v>
      </c>
      <c r="L31" s="224">
        <f>'INVOICE 9'!L31 + 'INVOICE 9'!N31</f>
        <v>0</v>
      </c>
      <c r="M31" s="378"/>
      <c r="N31" s="176"/>
      <c r="O31" s="236">
        <f t="shared" si="3"/>
        <v>0</v>
      </c>
    </row>
    <row r="32" spans="1:15" ht="21" customHeight="1" thickBot="1">
      <c r="A32" s="240">
        <f>'APPROVED BUDGETS'!B23</f>
        <v>0</v>
      </c>
      <c r="B32" s="214">
        <f>'APPROVED BUDGETS'!C23</f>
        <v>0</v>
      </c>
      <c r="C32" s="224">
        <f>'INVOICE 9'!C32 + 'INVOICE 9'!E32</f>
        <v>0</v>
      </c>
      <c r="D32" s="376"/>
      <c r="E32" s="184"/>
      <c r="F32" s="215">
        <f t="shared" si="1"/>
        <v>0</v>
      </c>
      <c r="G32" s="231"/>
      <c r="H32" s="232"/>
      <c r="I32" s="233"/>
      <c r="J32" s="234"/>
      <c r="K32" s="220">
        <f>'APPROVED BUDGETS'!E23</f>
        <v>0</v>
      </c>
      <c r="L32" s="224">
        <f>'INVOICE 9'!L32 + 'INVOICE 9'!N32</f>
        <v>0</v>
      </c>
      <c r="M32" s="379"/>
      <c r="N32" s="185"/>
      <c r="O32" s="236">
        <f t="shared" si="3"/>
        <v>0</v>
      </c>
    </row>
    <row r="33" spans="1:16" ht="25" customHeight="1" thickBot="1">
      <c r="A33" s="241" t="s">
        <v>14</v>
      </c>
      <c r="B33" s="227">
        <f t="shared" ref="B33:N33" si="4">SUM(B13:B32)</f>
        <v>55108.800000000003</v>
      </c>
      <c r="C33" s="228">
        <f t="shared" si="4"/>
        <v>17541.410000000003</v>
      </c>
      <c r="D33" s="186">
        <f t="shared" si="4"/>
        <v>0</v>
      </c>
      <c r="E33" s="186">
        <f t="shared" si="4"/>
        <v>0</v>
      </c>
      <c r="F33" s="235">
        <f>SUM(F13:F32)</f>
        <v>37567.39</v>
      </c>
      <c r="G33" s="227">
        <f t="shared" si="4"/>
        <v>0</v>
      </c>
      <c r="H33" s="228">
        <f t="shared" si="4"/>
        <v>0</v>
      </c>
      <c r="I33" s="228">
        <f t="shared" si="4"/>
        <v>0</v>
      </c>
      <c r="J33" s="235">
        <f t="shared" si="4"/>
        <v>0</v>
      </c>
      <c r="K33" s="227">
        <f t="shared" si="4"/>
        <v>13777.2</v>
      </c>
      <c r="L33" s="228">
        <f>SUM(L13:L32)</f>
        <v>4705.3900000000003</v>
      </c>
      <c r="M33" s="186">
        <f t="shared" si="4"/>
        <v>0</v>
      </c>
      <c r="N33" s="186">
        <f t="shared" si="4"/>
        <v>0</v>
      </c>
      <c r="O33" s="235">
        <f t="shared" ref="O33" si="5">SUM(O13:O32)</f>
        <v>9071.81</v>
      </c>
    </row>
    <row r="34" spans="1:16" ht="27" customHeight="1" thickBot="1">
      <c r="A34" s="528" t="s">
        <v>15</v>
      </c>
      <c r="B34" s="529"/>
      <c r="C34" s="530"/>
      <c r="D34" s="531"/>
      <c r="E34" s="531"/>
      <c r="F34" s="531"/>
      <c r="G34" s="531"/>
      <c r="H34" s="532"/>
      <c r="I34" s="50"/>
      <c r="K34" s="211"/>
      <c r="L34" s="167" t="s">
        <v>16</v>
      </c>
      <c r="M34" s="556"/>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6">E22</f>
        <v>0</v>
      </c>
      <c r="C49" s="412">
        <f t="shared" ref="C49:C54" si="7">N22</f>
        <v>0</v>
      </c>
      <c r="D49" s="373"/>
      <c r="E49" s="373"/>
      <c r="F49" s="373"/>
      <c r="G49" s="373"/>
      <c r="H49" s="373"/>
      <c r="I49" s="373"/>
      <c r="J49" s="373"/>
      <c r="K49" s="373"/>
      <c r="L49" s="373"/>
    </row>
    <row r="50" spans="1:12" ht="21" customHeight="1">
      <c r="A50" s="402" t="s">
        <v>306</v>
      </c>
      <c r="B50" s="409">
        <f t="shared" si="6"/>
        <v>0</v>
      </c>
      <c r="C50" s="412">
        <f t="shared" si="7"/>
        <v>0</v>
      </c>
      <c r="D50" s="373"/>
      <c r="E50" s="373"/>
      <c r="F50" s="373"/>
      <c r="G50" s="373"/>
      <c r="H50" s="373"/>
      <c r="I50" s="373"/>
      <c r="J50" s="373"/>
      <c r="K50" s="373"/>
      <c r="L50" s="373"/>
    </row>
    <row r="51" spans="1:12" ht="21" customHeight="1">
      <c r="A51" s="402" t="s">
        <v>307</v>
      </c>
      <c r="B51" s="409">
        <f t="shared" si="6"/>
        <v>0</v>
      </c>
      <c r="C51" s="412">
        <f t="shared" si="7"/>
        <v>0</v>
      </c>
      <c r="D51" s="373"/>
      <c r="E51" s="373"/>
      <c r="F51" s="373"/>
      <c r="G51" s="373"/>
      <c r="H51" s="373"/>
      <c r="I51" s="373"/>
      <c r="J51" s="373"/>
      <c r="K51" s="373"/>
      <c r="L51" s="373"/>
    </row>
    <row r="52" spans="1:12" ht="21" customHeight="1">
      <c r="A52" s="402" t="s">
        <v>308</v>
      </c>
      <c r="B52" s="409">
        <f t="shared" si="6"/>
        <v>0</v>
      </c>
      <c r="C52" s="412">
        <f t="shared" si="7"/>
        <v>0</v>
      </c>
      <c r="D52" s="373"/>
      <c r="E52" s="373"/>
      <c r="F52" s="373"/>
      <c r="G52" s="373"/>
      <c r="H52" s="373"/>
      <c r="I52" s="373"/>
      <c r="J52" s="373"/>
      <c r="K52" s="373"/>
      <c r="L52" s="373"/>
    </row>
    <row r="53" spans="1:12" ht="21" customHeight="1">
      <c r="A53" s="402" t="s">
        <v>309</v>
      </c>
      <c r="B53" s="409">
        <f t="shared" si="6"/>
        <v>0</v>
      </c>
      <c r="C53" s="412">
        <f t="shared" si="7"/>
        <v>0</v>
      </c>
      <c r="D53" s="373"/>
      <c r="E53" s="373"/>
      <c r="F53" s="373"/>
      <c r="G53" s="373"/>
      <c r="H53" s="373"/>
      <c r="I53" s="373"/>
      <c r="J53" s="373"/>
      <c r="K53" s="373"/>
      <c r="L53" s="373"/>
    </row>
    <row r="54" spans="1:12" ht="21" customHeight="1" thickBot="1">
      <c r="A54" s="402" t="s">
        <v>310</v>
      </c>
      <c r="B54" s="409">
        <f t="shared" si="6"/>
        <v>0</v>
      </c>
      <c r="C54" s="412">
        <f t="shared" si="7"/>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17.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65"/>
      <c r="D11" s="524"/>
      <c r="E11" s="237" t="s">
        <v>12</v>
      </c>
      <c r="F11" s="546"/>
      <c r="G11" s="547"/>
      <c r="H11" s="547"/>
      <c r="I11" s="547"/>
      <c r="J11" s="547"/>
      <c r="K11" s="548"/>
      <c r="N11" s="47" t="s">
        <v>271</v>
      </c>
      <c r="O11" s="238">
        <v>11</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10'!C13 + 'INVOICE 10'!E13</f>
        <v>3466.68</v>
      </c>
      <c r="D13" s="374"/>
      <c r="E13" s="172"/>
      <c r="F13" s="215">
        <f>SUM(B13)-(C13+E13)</f>
        <v>6933.32</v>
      </c>
      <c r="G13" s="216"/>
      <c r="H13" s="217"/>
      <c r="I13" s="218"/>
      <c r="J13" s="219"/>
      <c r="K13" s="216">
        <f>'APPROVED BUDGETS'!E4</f>
        <v>5200</v>
      </c>
      <c r="L13" s="224">
        <f>'INVOICE 10'!L13 + 'INVOICE 10'!N13</f>
        <v>1733.32</v>
      </c>
      <c r="M13" s="377"/>
      <c r="N13" s="174"/>
      <c r="O13" s="236">
        <f>SUM(K13)-(L13+N13)</f>
        <v>3466.6800000000003</v>
      </c>
    </row>
    <row r="14" spans="1:18" ht="21" customHeight="1">
      <c r="A14" s="240" t="str">
        <f>'APPROVED BUDGETS'!B5</f>
        <v>Victim Advocate</v>
      </c>
      <c r="B14" s="214">
        <f>'APPROVED BUDGETS'!C5</f>
        <v>31200</v>
      </c>
      <c r="C14" s="224">
        <f>'INVOICE 10'!C14 + 'INVOICE 10'!E14</f>
        <v>10400</v>
      </c>
      <c r="D14" s="375"/>
      <c r="E14" s="173"/>
      <c r="F14" s="215">
        <f t="shared" ref="F14:F32" si="0">SUM(B14)-(C14+E14)</f>
        <v>20800</v>
      </c>
      <c r="G14" s="220"/>
      <c r="H14" s="221"/>
      <c r="I14" s="222"/>
      <c r="J14" s="223"/>
      <c r="K14" s="220">
        <f>'APPROVED BUDGETS'!E5</f>
        <v>0</v>
      </c>
      <c r="L14" s="224">
        <f>'INVOICE 10'!L14 + 'INVOICE 10'!N14</f>
        <v>0</v>
      </c>
      <c r="M14" s="378"/>
      <c r="N14" s="175"/>
      <c r="O14" s="236">
        <f>SUM(K14)-(L14+N14)</f>
        <v>0</v>
      </c>
    </row>
    <row r="15" spans="1:18" ht="21" customHeight="1">
      <c r="A15" s="240" t="str">
        <f>'APPROVED BUDGETS'!B6</f>
        <v>Volunteer Advocates</v>
      </c>
      <c r="B15" s="214">
        <f>'APPROVED BUDGETS'!C6</f>
        <v>0</v>
      </c>
      <c r="C15" s="224">
        <f>'INVOICE 10'!C15 + 'INVOICE 10'!E15</f>
        <v>0</v>
      </c>
      <c r="D15" s="375"/>
      <c r="E15" s="173"/>
      <c r="F15" s="215">
        <f t="shared" si="0"/>
        <v>0</v>
      </c>
      <c r="G15" s="220"/>
      <c r="H15" s="221"/>
      <c r="I15" s="222"/>
      <c r="J15" s="229"/>
      <c r="K15" s="220">
        <f>'APPROVED BUDGETS'!E6</f>
        <v>1687</v>
      </c>
      <c r="L15" s="224">
        <f>'INVOICE 10'!L15 + 'INVOICE 10'!N15</f>
        <v>624.19000000000005</v>
      </c>
      <c r="M15" s="378"/>
      <c r="N15" s="176"/>
      <c r="O15" s="236">
        <f t="shared" ref="O15:O32" si="1">SUM(K15)-(L15+N15)</f>
        <v>1062.81</v>
      </c>
    </row>
    <row r="16" spans="1:18" ht="21" customHeight="1">
      <c r="A16" s="240" t="str">
        <f>'APPROVED BUDGETS'!B7</f>
        <v>FICA</v>
      </c>
      <c r="B16" s="214">
        <f>'APPROVED BUDGETS'!C7</f>
        <v>3182.4</v>
      </c>
      <c r="C16" s="224">
        <f>'INVOICE 10'!C16 + 'INVOICE 10'!E16</f>
        <v>1060.8</v>
      </c>
      <c r="D16" s="375"/>
      <c r="E16" s="173"/>
      <c r="F16" s="215">
        <f t="shared" ref="F16:F23" si="2">SUM(B16)-(C16+E16)</f>
        <v>2121.6000000000004</v>
      </c>
      <c r="G16" s="220"/>
      <c r="H16" s="221"/>
      <c r="I16" s="222"/>
      <c r="J16" s="229"/>
      <c r="K16" s="220">
        <f>'APPROVED BUDGETS'!E7</f>
        <v>397.8</v>
      </c>
      <c r="L16" s="224">
        <f>'INVOICE 10'!L16 + 'INVOICE 10'!N16</f>
        <v>132.6</v>
      </c>
      <c r="M16" s="378"/>
      <c r="N16" s="176"/>
      <c r="O16" s="236">
        <f t="shared" ref="O16:O23" si="3">SUM(K16)-(L16+N16)</f>
        <v>265.20000000000005</v>
      </c>
    </row>
    <row r="17" spans="1:15" ht="21" customHeight="1">
      <c r="A17" s="240" t="str">
        <f>'APPROVED BUDGETS'!B8</f>
        <v>Workers Comp</v>
      </c>
      <c r="B17" s="214">
        <f>'APPROVED BUDGETS'!C8</f>
        <v>582.4</v>
      </c>
      <c r="C17" s="224">
        <f>'INVOICE 10'!C17 + 'INVOICE 10'!E17</f>
        <v>194.12</v>
      </c>
      <c r="D17" s="375"/>
      <c r="E17" s="173"/>
      <c r="F17" s="215">
        <f t="shared" si="2"/>
        <v>388.28</v>
      </c>
      <c r="G17" s="220"/>
      <c r="H17" s="221"/>
      <c r="I17" s="222"/>
      <c r="J17" s="229"/>
      <c r="K17" s="220">
        <f>'APPROVED BUDGETS'!E8</f>
        <v>72.8</v>
      </c>
      <c r="L17" s="224">
        <f>'INVOICE 10'!L17 + 'INVOICE 10'!N17</f>
        <v>24.28</v>
      </c>
      <c r="M17" s="378"/>
      <c r="N17" s="176"/>
      <c r="O17" s="236">
        <f t="shared" si="3"/>
        <v>48.519999999999996</v>
      </c>
    </row>
    <row r="18" spans="1:15" ht="21" customHeight="1">
      <c r="A18" s="240" t="str">
        <f>'APPROVED BUDGETS'!B9</f>
        <v>Retirement</v>
      </c>
      <c r="B18" s="214">
        <f>'APPROVED BUDGETS'!C9</f>
        <v>3744</v>
      </c>
      <c r="C18" s="224">
        <f>'INVOICE 10'!C18 + 'INVOICE 10'!E18</f>
        <v>1248</v>
      </c>
      <c r="D18" s="375"/>
      <c r="E18" s="173"/>
      <c r="F18" s="215">
        <f t="shared" si="2"/>
        <v>2496</v>
      </c>
      <c r="G18" s="220"/>
      <c r="H18" s="221"/>
      <c r="I18" s="222"/>
      <c r="J18" s="229"/>
      <c r="K18" s="220">
        <f>'APPROVED BUDGETS'!E9</f>
        <v>468</v>
      </c>
      <c r="L18" s="224">
        <f>'INVOICE 10'!L18 + 'INVOICE 10'!N18</f>
        <v>156</v>
      </c>
      <c r="M18" s="378"/>
      <c r="N18" s="176"/>
      <c r="O18" s="236">
        <f t="shared" si="3"/>
        <v>312</v>
      </c>
    </row>
    <row r="19" spans="1:15" ht="21" customHeight="1">
      <c r="A19" s="240" t="str">
        <f>'APPROVED BUDGETS'!B10</f>
        <v>Office Supplies</v>
      </c>
      <c r="B19" s="214">
        <f>'APPROVED BUDGETS'!C10</f>
        <v>2000</v>
      </c>
      <c r="C19" s="224">
        <f>'INVOICE 10'!C19 + 'INVOICE 10'!E19</f>
        <v>246.39</v>
      </c>
      <c r="D19" s="375"/>
      <c r="E19" s="173"/>
      <c r="F19" s="215">
        <f t="shared" si="2"/>
        <v>1753.6100000000001</v>
      </c>
      <c r="G19" s="220"/>
      <c r="H19" s="221"/>
      <c r="I19" s="222"/>
      <c r="J19" s="229"/>
      <c r="K19" s="220">
        <f>'APPROVED BUDGETS'!E10</f>
        <v>0</v>
      </c>
      <c r="L19" s="224">
        <f>'INVOICE 10'!L19 + 'INVOICE 10'!N19</f>
        <v>0</v>
      </c>
      <c r="M19" s="378"/>
      <c r="N19" s="176"/>
      <c r="O19" s="236">
        <f t="shared" si="3"/>
        <v>0</v>
      </c>
    </row>
    <row r="20" spans="1:15" ht="21" customHeight="1">
      <c r="A20" s="240" t="str">
        <f>'APPROVED BUDGETS'!B11</f>
        <v>Utilities</v>
      </c>
      <c r="B20" s="214">
        <f>'APPROVED BUDGETS'!C11</f>
        <v>2500</v>
      </c>
      <c r="C20" s="224">
        <f>'INVOICE 10'!C20 + 'INVOICE 10'!E20</f>
        <v>782.2</v>
      </c>
      <c r="D20" s="375"/>
      <c r="E20" s="173"/>
      <c r="F20" s="215">
        <f t="shared" si="2"/>
        <v>1717.8</v>
      </c>
      <c r="G20" s="220"/>
      <c r="H20" s="221"/>
      <c r="I20" s="222"/>
      <c r="J20" s="229"/>
      <c r="K20" s="220">
        <f>'APPROVED BUDGETS'!E11</f>
        <v>2300</v>
      </c>
      <c r="L20" s="224">
        <f>'INVOICE 10'!L20 + 'INVOICE 10'!N20</f>
        <v>817.8</v>
      </c>
      <c r="M20" s="378"/>
      <c r="N20" s="176"/>
      <c r="O20" s="236">
        <f t="shared" si="3"/>
        <v>1482.2</v>
      </c>
    </row>
    <row r="21" spans="1:15" ht="21" customHeight="1">
      <c r="A21" s="240" t="str">
        <f>'APPROVED BUDGETS'!B12</f>
        <v>Rent</v>
      </c>
      <c r="B21" s="214">
        <f>'APPROVED BUDGETS'!C12</f>
        <v>0</v>
      </c>
      <c r="C21" s="224">
        <f>'INVOICE 10'!C21 + 'INVOICE 10'!E21</f>
        <v>0</v>
      </c>
      <c r="D21" s="375"/>
      <c r="E21" s="173"/>
      <c r="F21" s="215">
        <f t="shared" si="2"/>
        <v>0</v>
      </c>
      <c r="G21" s="220"/>
      <c r="H21" s="221"/>
      <c r="I21" s="222"/>
      <c r="J21" s="229"/>
      <c r="K21" s="220">
        <f>'APPROVED BUDGETS'!E12</f>
        <v>3651.6</v>
      </c>
      <c r="L21" s="224">
        <f>'INVOICE 10'!L21 + 'INVOICE 10'!N21</f>
        <v>1217.2</v>
      </c>
      <c r="M21" s="378"/>
      <c r="N21" s="176"/>
      <c r="O21" s="236">
        <f t="shared" si="3"/>
        <v>2434.3999999999996</v>
      </c>
    </row>
    <row r="22" spans="1:15" ht="21" customHeight="1">
      <c r="A22" s="240" t="str">
        <f>'APPROVED BUDGETS'!B13</f>
        <v>Staff/Victim Travel</v>
      </c>
      <c r="B22" s="214">
        <f>'APPROVED BUDGETS'!C13</f>
        <v>1500</v>
      </c>
      <c r="C22" s="224">
        <f>'INVOICE 10'!C22 + 'INVOICE 10'!E22</f>
        <v>143.22</v>
      </c>
      <c r="D22" s="375"/>
      <c r="E22" s="173"/>
      <c r="F22" s="215">
        <f t="shared" si="2"/>
        <v>1356.78</v>
      </c>
      <c r="G22" s="220"/>
      <c r="H22" s="221"/>
      <c r="I22" s="222"/>
      <c r="J22" s="229"/>
      <c r="K22" s="220">
        <f>'APPROVED BUDGETS'!E13</f>
        <v>0</v>
      </c>
      <c r="L22" s="224">
        <f>'INVOICE 10'!L22 + 'INVOICE 10'!N22</f>
        <v>0</v>
      </c>
      <c r="M22" s="378"/>
      <c r="N22" s="176"/>
      <c r="O22" s="236">
        <f t="shared" si="3"/>
        <v>0</v>
      </c>
    </row>
    <row r="23" spans="1:15" ht="21" customHeight="1">
      <c r="A23" s="240">
        <f>'APPROVED BUDGETS'!B14</f>
        <v>0</v>
      </c>
      <c r="B23" s="214">
        <f>'APPROVED BUDGETS'!C14</f>
        <v>0</v>
      </c>
      <c r="C23" s="224">
        <f>'INVOICE 10'!C23 + 'INVOICE 10'!E23</f>
        <v>0</v>
      </c>
      <c r="D23" s="375"/>
      <c r="E23" s="173"/>
      <c r="F23" s="215">
        <f t="shared" si="2"/>
        <v>0</v>
      </c>
      <c r="G23" s="220"/>
      <c r="H23" s="221"/>
      <c r="I23" s="222"/>
      <c r="J23" s="229"/>
      <c r="K23" s="220">
        <f>'APPROVED BUDGETS'!E14</f>
        <v>0</v>
      </c>
      <c r="L23" s="224">
        <f>'INVOICE 10'!L23 + 'INVOICE 10'!N23</f>
        <v>0</v>
      </c>
      <c r="M23" s="378"/>
      <c r="N23" s="176"/>
      <c r="O23" s="236">
        <f t="shared" si="3"/>
        <v>0</v>
      </c>
    </row>
    <row r="24" spans="1:15" ht="21" customHeight="1">
      <c r="A24" s="240">
        <f>'APPROVED BUDGETS'!B15</f>
        <v>0</v>
      </c>
      <c r="B24" s="214">
        <f>'APPROVED BUDGETS'!C15</f>
        <v>0</v>
      </c>
      <c r="C24" s="224">
        <f>'INVOICE 10'!C24 + 'INVOICE 10'!E24</f>
        <v>0</v>
      </c>
      <c r="D24" s="375"/>
      <c r="E24" s="173"/>
      <c r="F24" s="215">
        <f t="shared" si="0"/>
        <v>0</v>
      </c>
      <c r="G24" s="220"/>
      <c r="H24" s="221"/>
      <c r="I24" s="222"/>
      <c r="J24" s="229"/>
      <c r="K24" s="220">
        <f>'APPROVED BUDGETS'!E15</f>
        <v>0</v>
      </c>
      <c r="L24" s="224">
        <f>'INVOICE 10'!L24 + 'INVOICE 10'!N24</f>
        <v>0</v>
      </c>
      <c r="M24" s="378"/>
      <c r="N24" s="176"/>
      <c r="O24" s="236">
        <f t="shared" si="1"/>
        <v>0</v>
      </c>
    </row>
    <row r="25" spans="1:15" ht="21" customHeight="1">
      <c r="A25" s="240">
        <f>'APPROVED BUDGETS'!B16</f>
        <v>0</v>
      </c>
      <c r="B25" s="214">
        <f>'APPROVED BUDGETS'!C16</f>
        <v>0</v>
      </c>
      <c r="C25" s="224">
        <f>'INVOICE 10'!C25 + 'INVOICE 10'!E25</f>
        <v>0</v>
      </c>
      <c r="D25" s="375"/>
      <c r="E25" s="173"/>
      <c r="F25" s="215">
        <f t="shared" si="0"/>
        <v>0</v>
      </c>
      <c r="G25" s="220"/>
      <c r="H25" s="221"/>
      <c r="I25" s="222"/>
      <c r="J25" s="229"/>
      <c r="K25" s="220">
        <f>'APPROVED BUDGETS'!E16</f>
        <v>0</v>
      </c>
      <c r="L25" s="224">
        <f>'INVOICE 10'!L25 + 'INVOICE 10'!N25</f>
        <v>0</v>
      </c>
      <c r="M25" s="378"/>
      <c r="N25" s="176"/>
      <c r="O25" s="236">
        <f t="shared" si="1"/>
        <v>0</v>
      </c>
    </row>
    <row r="26" spans="1:15" ht="21" customHeight="1">
      <c r="A26" s="240">
        <f>'APPROVED BUDGETS'!B17</f>
        <v>0</v>
      </c>
      <c r="B26" s="214">
        <f>'APPROVED BUDGETS'!C17</f>
        <v>0</v>
      </c>
      <c r="C26" s="224">
        <f>'INVOICE 10'!C26 + 'INVOICE 10'!E26</f>
        <v>0</v>
      </c>
      <c r="D26" s="375"/>
      <c r="E26" s="173"/>
      <c r="F26" s="215">
        <f t="shared" si="0"/>
        <v>0</v>
      </c>
      <c r="G26" s="220"/>
      <c r="H26" s="221"/>
      <c r="I26" s="222"/>
      <c r="J26" s="229"/>
      <c r="K26" s="220">
        <f>'APPROVED BUDGETS'!E17</f>
        <v>0</v>
      </c>
      <c r="L26" s="224">
        <f>'INVOICE 10'!L26 + 'INVOICE 10'!N26</f>
        <v>0</v>
      </c>
      <c r="M26" s="378"/>
      <c r="N26" s="176"/>
      <c r="O26" s="236">
        <f t="shared" si="1"/>
        <v>0</v>
      </c>
    </row>
    <row r="27" spans="1:15" ht="21" customHeight="1">
      <c r="A27" s="240">
        <f>'APPROVED BUDGETS'!B18</f>
        <v>0</v>
      </c>
      <c r="B27" s="214">
        <f>'APPROVED BUDGETS'!C18</f>
        <v>0</v>
      </c>
      <c r="C27" s="224">
        <f>'INVOICE 10'!C27 + 'INVOICE 10'!E27</f>
        <v>0</v>
      </c>
      <c r="D27" s="375"/>
      <c r="E27" s="173"/>
      <c r="F27" s="215">
        <f t="shared" si="0"/>
        <v>0</v>
      </c>
      <c r="G27" s="220"/>
      <c r="H27" s="221"/>
      <c r="I27" s="222"/>
      <c r="J27" s="229"/>
      <c r="K27" s="220">
        <f>'APPROVED BUDGETS'!E18</f>
        <v>0</v>
      </c>
      <c r="L27" s="224">
        <f>'INVOICE 10'!L27 + 'INVOICE 10'!N27</f>
        <v>0</v>
      </c>
      <c r="M27" s="378"/>
      <c r="N27" s="176"/>
      <c r="O27" s="236">
        <f t="shared" si="1"/>
        <v>0</v>
      </c>
    </row>
    <row r="28" spans="1:15" ht="21" customHeight="1">
      <c r="A28" s="240">
        <f>'APPROVED BUDGETS'!B19</f>
        <v>0</v>
      </c>
      <c r="B28" s="214">
        <f>'APPROVED BUDGETS'!C19</f>
        <v>0</v>
      </c>
      <c r="C28" s="224">
        <f>'INVOICE 10'!C28 + 'INVOICE 10'!E28</f>
        <v>0</v>
      </c>
      <c r="D28" s="375"/>
      <c r="E28" s="173"/>
      <c r="F28" s="215">
        <f t="shared" si="0"/>
        <v>0</v>
      </c>
      <c r="G28" s="220"/>
      <c r="H28" s="221"/>
      <c r="I28" s="222"/>
      <c r="J28" s="229"/>
      <c r="K28" s="220">
        <f>'APPROVED BUDGETS'!E19</f>
        <v>0</v>
      </c>
      <c r="L28" s="224">
        <f>'INVOICE 10'!L28 + 'INVOICE 10'!N28</f>
        <v>0</v>
      </c>
      <c r="M28" s="378"/>
      <c r="N28" s="176"/>
      <c r="O28" s="236">
        <f t="shared" si="1"/>
        <v>0</v>
      </c>
    </row>
    <row r="29" spans="1:15" ht="21" customHeight="1">
      <c r="A29" s="240">
        <f>'APPROVED BUDGETS'!B20</f>
        <v>0</v>
      </c>
      <c r="B29" s="214">
        <f>'APPROVED BUDGETS'!C20</f>
        <v>0</v>
      </c>
      <c r="C29" s="224">
        <f>'INVOICE 10'!C29 + 'INVOICE 10'!E29</f>
        <v>0</v>
      </c>
      <c r="D29" s="375"/>
      <c r="E29" s="173"/>
      <c r="F29" s="215">
        <f t="shared" si="0"/>
        <v>0</v>
      </c>
      <c r="G29" s="220"/>
      <c r="H29" s="221"/>
      <c r="I29" s="222"/>
      <c r="J29" s="229"/>
      <c r="K29" s="220">
        <f>'APPROVED BUDGETS'!E20</f>
        <v>0</v>
      </c>
      <c r="L29" s="224">
        <f>'INVOICE 10'!L29 + 'INVOICE 10'!N29</f>
        <v>0</v>
      </c>
      <c r="M29" s="378"/>
      <c r="N29" s="176"/>
      <c r="O29" s="236">
        <f t="shared" si="1"/>
        <v>0</v>
      </c>
    </row>
    <row r="30" spans="1:15" ht="21" customHeight="1">
      <c r="A30" s="240">
        <f>'APPROVED BUDGETS'!B21</f>
        <v>0</v>
      </c>
      <c r="B30" s="214">
        <f>'APPROVED BUDGETS'!C21</f>
        <v>0</v>
      </c>
      <c r="C30" s="224">
        <f>'INVOICE 10'!C30 + 'INVOICE 10'!E30</f>
        <v>0</v>
      </c>
      <c r="D30" s="375"/>
      <c r="E30" s="173"/>
      <c r="F30" s="215">
        <f t="shared" si="0"/>
        <v>0</v>
      </c>
      <c r="G30" s="220"/>
      <c r="H30" s="221"/>
      <c r="I30" s="222"/>
      <c r="J30" s="229"/>
      <c r="K30" s="220">
        <f>'APPROVED BUDGETS'!E21</f>
        <v>0</v>
      </c>
      <c r="L30" s="224">
        <f>'INVOICE 10'!L30 + 'INVOICE 10'!N30</f>
        <v>0</v>
      </c>
      <c r="M30" s="378"/>
      <c r="N30" s="176"/>
      <c r="O30" s="236">
        <f t="shared" si="1"/>
        <v>0</v>
      </c>
    </row>
    <row r="31" spans="1:15" ht="21" customHeight="1">
      <c r="A31" s="240">
        <f>'APPROVED BUDGETS'!B22</f>
        <v>0</v>
      </c>
      <c r="B31" s="214">
        <f>'APPROVED BUDGETS'!C22</f>
        <v>0</v>
      </c>
      <c r="C31" s="224">
        <f>'INVOICE 10'!C31 + 'INVOICE 10'!E31</f>
        <v>0</v>
      </c>
      <c r="D31" s="375"/>
      <c r="E31" s="173"/>
      <c r="F31" s="215">
        <f t="shared" si="0"/>
        <v>0</v>
      </c>
      <c r="G31" s="220"/>
      <c r="H31" s="221"/>
      <c r="I31" s="222"/>
      <c r="J31" s="229"/>
      <c r="K31" s="220">
        <f>'APPROVED BUDGETS'!E22</f>
        <v>0</v>
      </c>
      <c r="L31" s="224">
        <f>'INVOICE 10'!L31 + 'INVOICE 10'!N31</f>
        <v>0</v>
      </c>
      <c r="M31" s="378"/>
      <c r="N31" s="176"/>
      <c r="O31" s="236">
        <f t="shared" si="1"/>
        <v>0</v>
      </c>
    </row>
    <row r="32" spans="1:15" ht="21" customHeight="1" thickBot="1">
      <c r="A32" s="240">
        <f>'APPROVED BUDGETS'!B23</f>
        <v>0</v>
      </c>
      <c r="B32" s="214">
        <f>'APPROVED BUDGETS'!C23</f>
        <v>0</v>
      </c>
      <c r="C32" s="224">
        <f>'INVOICE 10'!C32 + 'INVOICE 10'!E32</f>
        <v>0</v>
      </c>
      <c r="D32" s="376"/>
      <c r="E32" s="184"/>
      <c r="F32" s="230">
        <f t="shared" si="0"/>
        <v>0</v>
      </c>
      <c r="G32" s="231"/>
      <c r="H32" s="232"/>
      <c r="I32" s="233"/>
      <c r="J32" s="234"/>
      <c r="K32" s="220">
        <f>'APPROVED BUDGETS'!E23</f>
        <v>0</v>
      </c>
      <c r="L32" s="224">
        <f>'INVOICE 10'!L32 + 'INVOICE 10'!N32</f>
        <v>0</v>
      </c>
      <c r="M32" s="379"/>
      <c r="N32" s="185"/>
      <c r="O32" s="236">
        <f t="shared" si="1"/>
        <v>0</v>
      </c>
    </row>
    <row r="33" spans="1:16" ht="25" customHeight="1" thickBot="1">
      <c r="A33" s="241" t="s">
        <v>14</v>
      </c>
      <c r="B33" s="227">
        <f t="shared" ref="B33:N33" si="4">SUM(B13:B32)</f>
        <v>55108.800000000003</v>
      </c>
      <c r="C33" s="228">
        <f t="shared" si="4"/>
        <v>17541.410000000003</v>
      </c>
      <c r="D33" s="186">
        <f t="shared" si="4"/>
        <v>0</v>
      </c>
      <c r="E33" s="186">
        <f t="shared" si="4"/>
        <v>0</v>
      </c>
      <c r="F33" s="235">
        <f>SUM(F13:F32)</f>
        <v>37567.39</v>
      </c>
      <c r="G33" s="227">
        <f t="shared" si="4"/>
        <v>0</v>
      </c>
      <c r="H33" s="228">
        <f t="shared" si="4"/>
        <v>0</v>
      </c>
      <c r="I33" s="228">
        <f t="shared" si="4"/>
        <v>0</v>
      </c>
      <c r="J33" s="235">
        <f t="shared" si="4"/>
        <v>0</v>
      </c>
      <c r="K33" s="227">
        <f t="shared" si="4"/>
        <v>13777.2</v>
      </c>
      <c r="L33" s="228">
        <f>SUM(L13:L32)</f>
        <v>4705.3900000000003</v>
      </c>
      <c r="M33" s="186">
        <f t="shared" si="4"/>
        <v>0</v>
      </c>
      <c r="N33" s="186">
        <f t="shared" si="4"/>
        <v>0</v>
      </c>
      <c r="O33" s="235">
        <f t="shared" ref="O33" si="5">SUM(O13:O32)</f>
        <v>9071.81</v>
      </c>
    </row>
    <row r="34" spans="1:16" ht="27" customHeight="1" thickBot="1">
      <c r="A34" s="528" t="s">
        <v>15</v>
      </c>
      <c r="B34" s="529"/>
      <c r="C34" s="530"/>
      <c r="D34" s="531"/>
      <c r="E34" s="531"/>
      <c r="F34" s="531"/>
      <c r="G34" s="531"/>
      <c r="H34" s="532"/>
      <c r="I34" s="50"/>
      <c r="K34" s="211"/>
      <c r="L34" s="167" t="s">
        <v>16</v>
      </c>
      <c r="M34" s="556"/>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6">E22</f>
        <v>0</v>
      </c>
      <c r="C49" s="412">
        <f t="shared" ref="C49:C54" si="7">N22</f>
        <v>0</v>
      </c>
      <c r="D49" s="373"/>
      <c r="E49" s="373"/>
      <c r="F49" s="373"/>
      <c r="G49" s="373"/>
      <c r="H49" s="373"/>
      <c r="I49" s="373"/>
      <c r="J49" s="373"/>
      <c r="K49" s="373"/>
      <c r="L49" s="373"/>
    </row>
    <row r="50" spans="1:12" ht="21" customHeight="1">
      <c r="A50" s="402" t="s">
        <v>306</v>
      </c>
      <c r="B50" s="409">
        <f t="shared" si="6"/>
        <v>0</v>
      </c>
      <c r="C50" s="412">
        <f t="shared" si="7"/>
        <v>0</v>
      </c>
      <c r="D50" s="373"/>
      <c r="E50" s="373"/>
      <c r="F50" s="373"/>
      <c r="G50" s="373"/>
      <c r="H50" s="373"/>
      <c r="I50" s="373"/>
      <c r="J50" s="373"/>
      <c r="K50" s="373"/>
      <c r="L50" s="373"/>
    </row>
    <row r="51" spans="1:12" ht="21" customHeight="1">
      <c r="A51" s="402" t="s">
        <v>307</v>
      </c>
      <c r="B51" s="409">
        <f t="shared" si="6"/>
        <v>0</v>
      </c>
      <c r="C51" s="412">
        <f t="shared" si="7"/>
        <v>0</v>
      </c>
      <c r="D51" s="373"/>
      <c r="E51" s="373"/>
      <c r="F51" s="373"/>
      <c r="G51" s="373"/>
      <c r="H51" s="373"/>
      <c r="I51" s="373"/>
      <c r="J51" s="373"/>
      <c r="K51" s="373"/>
      <c r="L51" s="373"/>
    </row>
    <row r="52" spans="1:12" ht="21" customHeight="1">
      <c r="A52" s="402" t="s">
        <v>308</v>
      </c>
      <c r="B52" s="409">
        <f t="shared" si="6"/>
        <v>0</v>
      </c>
      <c r="C52" s="412">
        <f t="shared" si="7"/>
        <v>0</v>
      </c>
      <c r="D52" s="373"/>
      <c r="E52" s="373"/>
      <c r="F52" s="373"/>
      <c r="G52" s="373"/>
      <c r="H52" s="373"/>
      <c r="I52" s="373"/>
      <c r="J52" s="373"/>
      <c r="K52" s="373"/>
      <c r="L52" s="373"/>
    </row>
    <row r="53" spans="1:12" ht="21" customHeight="1">
      <c r="A53" s="402" t="s">
        <v>309</v>
      </c>
      <c r="B53" s="409">
        <f t="shared" si="6"/>
        <v>0</v>
      </c>
      <c r="C53" s="412">
        <f t="shared" si="7"/>
        <v>0</v>
      </c>
      <c r="D53" s="373"/>
      <c r="E53" s="373"/>
      <c r="F53" s="373"/>
      <c r="G53" s="373"/>
      <c r="H53" s="373"/>
      <c r="I53" s="373"/>
      <c r="J53" s="373"/>
      <c r="K53" s="373"/>
      <c r="L53" s="373"/>
    </row>
    <row r="54" spans="1:12" ht="21" customHeight="1" thickBot="1">
      <c r="A54" s="402" t="s">
        <v>310</v>
      </c>
      <c r="B54" s="409">
        <f t="shared" si="6"/>
        <v>0</v>
      </c>
      <c r="C54" s="412">
        <f t="shared" si="7"/>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18.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65"/>
      <c r="D11" s="524"/>
      <c r="E11" s="237" t="s">
        <v>12</v>
      </c>
      <c r="F11" s="546"/>
      <c r="G11" s="547"/>
      <c r="H11" s="547"/>
      <c r="I11" s="547"/>
      <c r="J11" s="547"/>
      <c r="K11" s="548"/>
      <c r="N11" s="47" t="s">
        <v>271</v>
      </c>
      <c r="O11" s="238">
        <v>12</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11'!C13 + 'INVOICE 11'!E13</f>
        <v>3466.68</v>
      </c>
      <c r="D13" s="374"/>
      <c r="E13" s="172"/>
      <c r="F13" s="215">
        <f>SUM(B13)-(C13+E13)</f>
        <v>6933.32</v>
      </c>
      <c r="G13" s="216"/>
      <c r="H13" s="217"/>
      <c r="I13" s="218"/>
      <c r="J13" s="219"/>
      <c r="K13" s="216">
        <f>'APPROVED BUDGETS'!E4</f>
        <v>5200</v>
      </c>
      <c r="L13" s="224">
        <f>'INVOICE 11'!L13 + 'INVOICE 11'!N13</f>
        <v>1733.32</v>
      </c>
      <c r="M13" s="377"/>
      <c r="N13" s="174"/>
      <c r="O13" s="236">
        <f t="shared" ref="O13:O22" si="0">SUM(K13)-(L13+N13)</f>
        <v>3466.6800000000003</v>
      </c>
    </row>
    <row r="14" spans="1:18" ht="21" customHeight="1">
      <c r="A14" s="240" t="str">
        <f>'APPROVED BUDGETS'!B5</f>
        <v>Victim Advocate</v>
      </c>
      <c r="B14" s="214">
        <f>'APPROVED BUDGETS'!C5</f>
        <v>31200</v>
      </c>
      <c r="C14" s="224">
        <f>'INVOICE 11'!C14 + 'INVOICE 11'!E14</f>
        <v>10400</v>
      </c>
      <c r="D14" s="375"/>
      <c r="E14" s="173"/>
      <c r="F14" s="215">
        <f t="shared" ref="F14:F32" si="1">SUM(B14)-(C14+E14)</f>
        <v>20800</v>
      </c>
      <c r="G14" s="220"/>
      <c r="H14" s="221"/>
      <c r="I14" s="222"/>
      <c r="J14" s="223"/>
      <c r="K14" s="220">
        <f>'APPROVED BUDGETS'!E5</f>
        <v>0</v>
      </c>
      <c r="L14" s="224">
        <f>'INVOICE 11'!L14 + 'INVOICE 11'!N14</f>
        <v>0</v>
      </c>
      <c r="M14" s="378"/>
      <c r="N14" s="175"/>
      <c r="O14" s="236">
        <f t="shared" si="0"/>
        <v>0</v>
      </c>
    </row>
    <row r="15" spans="1:18" ht="21" customHeight="1">
      <c r="A15" s="240" t="str">
        <f>'APPROVED BUDGETS'!B6</f>
        <v>Volunteer Advocates</v>
      </c>
      <c r="B15" s="214">
        <f>'APPROVED BUDGETS'!C6</f>
        <v>0</v>
      </c>
      <c r="C15" s="224">
        <f>'INVOICE 11'!C15 + 'INVOICE 11'!E15</f>
        <v>0</v>
      </c>
      <c r="D15" s="375"/>
      <c r="E15" s="173"/>
      <c r="F15" s="215">
        <f t="shared" ref="F15:F22" si="2">SUM(B15)-(C15+E15)</f>
        <v>0</v>
      </c>
      <c r="G15" s="220"/>
      <c r="H15" s="221"/>
      <c r="I15" s="222"/>
      <c r="J15" s="223"/>
      <c r="K15" s="220">
        <f>'APPROVED BUDGETS'!E6</f>
        <v>1687</v>
      </c>
      <c r="L15" s="224">
        <f>'INVOICE 11'!L15 + 'INVOICE 11'!N15</f>
        <v>624.19000000000005</v>
      </c>
      <c r="M15" s="378"/>
      <c r="N15" s="175"/>
      <c r="O15" s="236">
        <f t="shared" si="0"/>
        <v>1062.81</v>
      </c>
    </row>
    <row r="16" spans="1:18" ht="21" customHeight="1">
      <c r="A16" s="240" t="str">
        <f>'APPROVED BUDGETS'!B7</f>
        <v>FICA</v>
      </c>
      <c r="B16" s="214">
        <f>'APPROVED BUDGETS'!C7</f>
        <v>3182.4</v>
      </c>
      <c r="C16" s="224">
        <f>'INVOICE 11'!C16 + 'INVOICE 11'!E16</f>
        <v>1060.8</v>
      </c>
      <c r="D16" s="375"/>
      <c r="E16" s="173"/>
      <c r="F16" s="215">
        <f t="shared" si="2"/>
        <v>2121.6000000000004</v>
      </c>
      <c r="G16" s="220"/>
      <c r="H16" s="221"/>
      <c r="I16" s="222"/>
      <c r="J16" s="223"/>
      <c r="K16" s="220">
        <f>'APPROVED BUDGETS'!E7</f>
        <v>397.8</v>
      </c>
      <c r="L16" s="224">
        <f>'INVOICE 11'!L16 + 'INVOICE 11'!N16</f>
        <v>132.6</v>
      </c>
      <c r="M16" s="378"/>
      <c r="N16" s="175"/>
      <c r="O16" s="236">
        <f t="shared" si="0"/>
        <v>265.20000000000005</v>
      </c>
    </row>
    <row r="17" spans="1:15" ht="21" customHeight="1">
      <c r="A17" s="240" t="str">
        <f>'APPROVED BUDGETS'!B8</f>
        <v>Workers Comp</v>
      </c>
      <c r="B17" s="214">
        <f>'APPROVED BUDGETS'!C8</f>
        <v>582.4</v>
      </c>
      <c r="C17" s="224">
        <f>'INVOICE 11'!C17 + 'INVOICE 11'!E17</f>
        <v>194.12</v>
      </c>
      <c r="D17" s="375"/>
      <c r="E17" s="173"/>
      <c r="F17" s="215">
        <f t="shared" si="2"/>
        <v>388.28</v>
      </c>
      <c r="G17" s="220"/>
      <c r="H17" s="221"/>
      <c r="I17" s="222"/>
      <c r="J17" s="223"/>
      <c r="K17" s="220">
        <f>'APPROVED BUDGETS'!E8</f>
        <v>72.8</v>
      </c>
      <c r="L17" s="224">
        <f>'INVOICE 11'!L17 + 'INVOICE 11'!N17</f>
        <v>24.28</v>
      </c>
      <c r="M17" s="378"/>
      <c r="N17" s="175"/>
      <c r="O17" s="236">
        <f t="shared" si="0"/>
        <v>48.519999999999996</v>
      </c>
    </row>
    <row r="18" spans="1:15" ht="21" customHeight="1">
      <c r="A18" s="240" t="str">
        <f>'APPROVED BUDGETS'!B9</f>
        <v>Retirement</v>
      </c>
      <c r="B18" s="214">
        <f>'APPROVED BUDGETS'!C9</f>
        <v>3744</v>
      </c>
      <c r="C18" s="224">
        <f>'INVOICE 11'!C18 + 'INVOICE 11'!E18</f>
        <v>1248</v>
      </c>
      <c r="D18" s="375"/>
      <c r="E18" s="173"/>
      <c r="F18" s="215">
        <f t="shared" si="2"/>
        <v>2496</v>
      </c>
      <c r="G18" s="220"/>
      <c r="H18" s="221"/>
      <c r="I18" s="222"/>
      <c r="J18" s="223"/>
      <c r="K18" s="220">
        <f>'APPROVED BUDGETS'!E9</f>
        <v>468</v>
      </c>
      <c r="L18" s="224">
        <f>'INVOICE 11'!L18 + 'INVOICE 11'!N18</f>
        <v>156</v>
      </c>
      <c r="M18" s="378"/>
      <c r="N18" s="175"/>
      <c r="O18" s="236">
        <f t="shared" si="0"/>
        <v>312</v>
      </c>
    </row>
    <row r="19" spans="1:15" ht="21" customHeight="1">
      <c r="A19" s="240" t="str">
        <f>'APPROVED BUDGETS'!B10</f>
        <v>Office Supplies</v>
      </c>
      <c r="B19" s="214">
        <f>'APPROVED BUDGETS'!C10</f>
        <v>2000</v>
      </c>
      <c r="C19" s="224">
        <f>'INVOICE 11'!C19 + 'INVOICE 11'!E19</f>
        <v>246.39</v>
      </c>
      <c r="D19" s="375"/>
      <c r="E19" s="173"/>
      <c r="F19" s="215">
        <f t="shared" si="2"/>
        <v>1753.6100000000001</v>
      </c>
      <c r="G19" s="220"/>
      <c r="H19" s="221"/>
      <c r="I19" s="222"/>
      <c r="J19" s="223"/>
      <c r="K19" s="220">
        <f>'APPROVED BUDGETS'!E10</f>
        <v>0</v>
      </c>
      <c r="L19" s="224">
        <f>'INVOICE 11'!L19 + 'INVOICE 11'!N19</f>
        <v>0</v>
      </c>
      <c r="M19" s="378"/>
      <c r="N19" s="175"/>
      <c r="O19" s="236">
        <f t="shared" si="0"/>
        <v>0</v>
      </c>
    </row>
    <row r="20" spans="1:15" ht="21" customHeight="1">
      <c r="A20" s="240" t="str">
        <f>'APPROVED BUDGETS'!B11</f>
        <v>Utilities</v>
      </c>
      <c r="B20" s="214">
        <f>'APPROVED BUDGETS'!C11</f>
        <v>2500</v>
      </c>
      <c r="C20" s="224">
        <f>'INVOICE 11'!C20 + 'INVOICE 11'!E20</f>
        <v>782.2</v>
      </c>
      <c r="D20" s="375"/>
      <c r="E20" s="173"/>
      <c r="F20" s="215">
        <f t="shared" si="2"/>
        <v>1717.8</v>
      </c>
      <c r="G20" s="220"/>
      <c r="H20" s="221"/>
      <c r="I20" s="222"/>
      <c r="J20" s="223"/>
      <c r="K20" s="220">
        <f>'APPROVED BUDGETS'!E11</f>
        <v>2300</v>
      </c>
      <c r="L20" s="224">
        <f>'INVOICE 11'!L20 + 'INVOICE 11'!N20</f>
        <v>817.8</v>
      </c>
      <c r="M20" s="378"/>
      <c r="N20" s="175"/>
      <c r="O20" s="236">
        <f t="shared" si="0"/>
        <v>1482.2</v>
      </c>
    </row>
    <row r="21" spans="1:15" ht="21" customHeight="1">
      <c r="A21" s="240" t="str">
        <f>'APPROVED BUDGETS'!B12</f>
        <v>Rent</v>
      </c>
      <c r="B21" s="214">
        <f>'APPROVED BUDGETS'!C12</f>
        <v>0</v>
      </c>
      <c r="C21" s="224">
        <f>'INVOICE 11'!C21 + 'INVOICE 11'!E21</f>
        <v>0</v>
      </c>
      <c r="D21" s="375"/>
      <c r="E21" s="173"/>
      <c r="F21" s="215">
        <f t="shared" si="2"/>
        <v>0</v>
      </c>
      <c r="G21" s="220"/>
      <c r="H21" s="221"/>
      <c r="I21" s="222"/>
      <c r="J21" s="223"/>
      <c r="K21" s="220">
        <f>'APPROVED BUDGETS'!E12</f>
        <v>3651.6</v>
      </c>
      <c r="L21" s="224">
        <f>'INVOICE 11'!L21 + 'INVOICE 11'!N21</f>
        <v>1217.2</v>
      </c>
      <c r="M21" s="378"/>
      <c r="N21" s="175"/>
      <c r="O21" s="236">
        <f t="shared" si="0"/>
        <v>2434.3999999999996</v>
      </c>
    </row>
    <row r="22" spans="1:15" ht="21" customHeight="1">
      <c r="A22" s="240" t="str">
        <f>'APPROVED BUDGETS'!B13</f>
        <v>Staff/Victim Travel</v>
      </c>
      <c r="B22" s="214">
        <f>'APPROVED BUDGETS'!C13</f>
        <v>1500</v>
      </c>
      <c r="C22" s="224">
        <f>'INVOICE 11'!C22 + 'INVOICE 11'!E22</f>
        <v>143.22</v>
      </c>
      <c r="D22" s="375"/>
      <c r="E22" s="173"/>
      <c r="F22" s="215">
        <f t="shared" si="2"/>
        <v>1356.78</v>
      </c>
      <c r="G22" s="220"/>
      <c r="H22" s="221"/>
      <c r="I22" s="222"/>
      <c r="J22" s="223"/>
      <c r="K22" s="220">
        <f>'APPROVED BUDGETS'!E13</f>
        <v>0</v>
      </c>
      <c r="L22" s="224">
        <f>'INVOICE 11'!L22 + 'INVOICE 11'!N22</f>
        <v>0</v>
      </c>
      <c r="M22" s="378"/>
      <c r="N22" s="175"/>
      <c r="O22" s="236">
        <f t="shared" si="0"/>
        <v>0</v>
      </c>
    </row>
    <row r="23" spans="1:15" ht="21" customHeight="1">
      <c r="A23" s="240">
        <f>'APPROVED BUDGETS'!B14</f>
        <v>0</v>
      </c>
      <c r="B23" s="214">
        <f>'APPROVED BUDGETS'!C14</f>
        <v>0</v>
      </c>
      <c r="C23" s="224">
        <f>'INVOICE 11'!C23 + 'INVOICE 11'!E23</f>
        <v>0</v>
      </c>
      <c r="D23" s="375"/>
      <c r="E23" s="173"/>
      <c r="F23" s="215">
        <f t="shared" si="1"/>
        <v>0</v>
      </c>
      <c r="G23" s="220"/>
      <c r="H23" s="221"/>
      <c r="I23" s="222"/>
      <c r="J23" s="229"/>
      <c r="K23" s="220">
        <f>'APPROVED BUDGETS'!E14</f>
        <v>0</v>
      </c>
      <c r="L23" s="224">
        <f>'INVOICE 11'!L23 + 'INVOICE 11'!N23</f>
        <v>0</v>
      </c>
      <c r="M23" s="378"/>
      <c r="N23" s="176"/>
      <c r="O23" s="236">
        <f t="shared" ref="O23:O32" si="3">SUM(K23)-(L23+N23)</f>
        <v>0</v>
      </c>
    </row>
    <row r="24" spans="1:15" ht="21" customHeight="1">
      <c r="A24" s="240">
        <f>'APPROVED BUDGETS'!B15</f>
        <v>0</v>
      </c>
      <c r="B24" s="214">
        <f>'APPROVED BUDGETS'!C15</f>
        <v>0</v>
      </c>
      <c r="C24" s="224">
        <f>'INVOICE 11'!C24 + 'INVOICE 11'!E24</f>
        <v>0</v>
      </c>
      <c r="D24" s="375"/>
      <c r="E24" s="173"/>
      <c r="F24" s="215">
        <f t="shared" si="1"/>
        <v>0</v>
      </c>
      <c r="G24" s="220"/>
      <c r="H24" s="221"/>
      <c r="I24" s="222"/>
      <c r="J24" s="229"/>
      <c r="K24" s="220">
        <f>'APPROVED BUDGETS'!E15</f>
        <v>0</v>
      </c>
      <c r="L24" s="224">
        <f>'INVOICE 11'!L24 + 'INVOICE 11'!N24</f>
        <v>0</v>
      </c>
      <c r="M24" s="378"/>
      <c r="N24" s="176"/>
      <c r="O24" s="236">
        <f t="shared" si="3"/>
        <v>0</v>
      </c>
    </row>
    <row r="25" spans="1:15" ht="21" customHeight="1">
      <c r="A25" s="240">
        <f>'APPROVED BUDGETS'!B16</f>
        <v>0</v>
      </c>
      <c r="B25" s="214">
        <f>'APPROVED BUDGETS'!C16</f>
        <v>0</v>
      </c>
      <c r="C25" s="224">
        <f>'INVOICE 11'!C25 + 'INVOICE 11'!E25</f>
        <v>0</v>
      </c>
      <c r="D25" s="375"/>
      <c r="E25" s="173"/>
      <c r="F25" s="215">
        <f t="shared" si="1"/>
        <v>0</v>
      </c>
      <c r="G25" s="220"/>
      <c r="H25" s="221"/>
      <c r="I25" s="222"/>
      <c r="J25" s="229"/>
      <c r="K25" s="220">
        <f>'APPROVED BUDGETS'!E16</f>
        <v>0</v>
      </c>
      <c r="L25" s="224">
        <f>'INVOICE 11'!L25 + 'INVOICE 11'!N25</f>
        <v>0</v>
      </c>
      <c r="M25" s="378"/>
      <c r="N25" s="176"/>
      <c r="O25" s="236">
        <f t="shared" si="3"/>
        <v>0</v>
      </c>
    </row>
    <row r="26" spans="1:15" ht="21" customHeight="1">
      <c r="A26" s="240">
        <f>'APPROVED BUDGETS'!B17</f>
        <v>0</v>
      </c>
      <c r="B26" s="214">
        <f>'APPROVED BUDGETS'!C17</f>
        <v>0</v>
      </c>
      <c r="C26" s="224">
        <f>'INVOICE 11'!C26 + 'INVOICE 11'!E26</f>
        <v>0</v>
      </c>
      <c r="D26" s="375"/>
      <c r="E26" s="173"/>
      <c r="F26" s="215">
        <f t="shared" si="1"/>
        <v>0</v>
      </c>
      <c r="G26" s="220"/>
      <c r="H26" s="221"/>
      <c r="I26" s="222"/>
      <c r="J26" s="229"/>
      <c r="K26" s="220">
        <f>'APPROVED BUDGETS'!E17</f>
        <v>0</v>
      </c>
      <c r="L26" s="224">
        <f>'INVOICE 11'!L26 + 'INVOICE 11'!N26</f>
        <v>0</v>
      </c>
      <c r="M26" s="378"/>
      <c r="N26" s="176"/>
      <c r="O26" s="236">
        <f t="shared" si="3"/>
        <v>0</v>
      </c>
    </row>
    <row r="27" spans="1:15" ht="21" customHeight="1">
      <c r="A27" s="240">
        <f>'APPROVED BUDGETS'!B18</f>
        <v>0</v>
      </c>
      <c r="B27" s="214">
        <f>'APPROVED BUDGETS'!C18</f>
        <v>0</v>
      </c>
      <c r="C27" s="224">
        <f>'INVOICE 11'!C27 + 'INVOICE 11'!E27</f>
        <v>0</v>
      </c>
      <c r="D27" s="375"/>
      <c r="E27" s="173"/>
      <c r="F27" s="215">
        <f t="shared" si="1"/>
        <v>0</v>
      </c>
      <c r="G27" s="220"/>
      <c r="H27" s="221"/>
      <c r="I27" s="222"/>
      <c r="J27" s="229"/>
      <c r="K27" s="220">
        <f>'APPROVED BUDGETS'!E18</f>
        <v>0</v>
      </c>
      <c r="L27" s="224">
        <f>'INVOICE 11'!L27 + 'INVOICE 11'!N27</f>
        <v>0</v>
      </c>
      <c r="M27" s="378"/>
      <c r="N27" s="176"/>
      <c r="O27" s="236">
        <f t="shared" si="3"/>
        <v>0</v>
      </c>
    </row>
    <row r="28" spans="1:15" ht="21" customHeight="1">
      <c r="A28" s="240">
        <f>'APPROVED BUDGETS'!B19</f>
        <v>0</v>
      </c>
      <c r="B28" s="214">
        <f>'APPROVED BUDGETS'!C19</f>
        <v>0</v>
      </c>
      <c r="C28" s="224">
        <f>'INVOICE 11'!C28 + 'INVOICE 11'!E28</f>
        <v>0</v>
      </c>
      <c r="D28" s="375"/>
      <c r="E28" s="173"/>
      <c r="F28" s="215">
        <f t="shared" si="1"/>
        <v>0</v>
      </c>
      <c r="G28" s="220"/>
      <c r="H28" s="221"/>
      <c r="I28" s="222"/>
      <c r="J28" s="229"/>
      <c r="K28" s="220">
        <f>'APPROVED BUDGETS'!E19</f>
        <v>0</v>
      </c>
      <c r="L28" s="224">
        <f>'INVOICE 11'!L28 + 'INVOICE 11'!N28</f>
        <v>0</v>
      </c>
      <c r="M28" s="378"/>
      <c r="N28" s="176"/>
      <c r="O28" s="236">
        <f t="shared" si="3"/>
        <v>0</v>
      </c>
    </row>
    <row r="29" spans="1:15" ht="21" customHeight="1">
      <c r="A29" s="240">
        <f>'APPROVED BUDGETS'!B20</f>
        <v>0</v>
      </c>
      <c r="B29" s="214">
        <f>'APPROVED BUDGETS'!C20</f>
        <v>0</v>
      </c>
      <c r="C29" s="224">
        <f>'INVOICE 11'!C29 + 'INVOICE 11'!E29</f>
        <v>0</v>
      </c>
      <c r="D29" s="375"/>
      <c r="E29" s="173"/>
      <c r="F29" s="215">
        <f t="shared" si="1"/>
        <v>0</v>
      </c>
      <c r="G29" s="220"/>
      <c r="H29" s="221"/>
      <c r="I29" s="222"/>
      <c r="J29" s="229"/>
      <c r="K29" s="220">
        <f>'APPROVED BUDGETS'!E20</f>
        <v>0</v>
      </c>
      <c r="L29" s="224">
        <f>'INVOICE 11'!L29 + 'INVOICE 11'!N29</f>
        <v>0</v>
      </c>
      <c r="M29" s="378"/>
      <c r="N29" s="176"/>
      <c r="O29" s="236">
        <f t="shared" si="3"/>
        <v>0</v>
      </c>
    </row>
    <row r="30" spans="1:15" ht="21" customHeight="1">
      <c r="A30" s="240">
        <f>'APPROVED BUDGETS'!B21</f>
        <v>0</v>
      </c>
      <c r="B30" s="214">
        <f>'APPROVED BUDGETS'!C21</f>
        <v>0</v>
      </c>
      <c r="C30" s="224">
        <f>'INVOICE 11'!C30 + 'INVOICE 11'!E30</f>
        <v>0</v>
      </c>
      <c r="D30" s="375"/>
      <c r="E30" s="173"/>
      <c r="F30" s="215">
        <f t="shared" si="1"/>
        <v>0</v>
      </c>
      <c r="G30" s="220"/>
      <c r="H30" s="221"/>
      <c r="I30" s="222"/>
      <c r="J30" s="229"/>
      <c r="K30" s="220">
        <f>'APPROVED BUDGETS'!E21</f>
        <v>0</v>
      </c>
      <c r="L30" s="224">
        <f>'INVOICE 11'!L30 + 'INVOICE 11'!N30</f>
        <v>0</v>
      </c>
      <c r="M30" s="378"/>
      <c r="N30" s="176"/>
      <c r="O30" s="236">
        <f t="shared" si="3"/>
        <v>0</v>
      </c>
    </row>
    <row r="31" spans="1:15" ht="21" customHeight="1">
      <c r="A31" s="240">
        <f>'APPROVED BUDGETS'!B22</f>
        <v>0</v>
      </c>
      <c r="B31" s="214">
        <f>'APPROVED BUDGETS'!C22</f>
        <v>0</v>
      </c>
      <c r="C31" s="224">
        <f>'INVOICE 11'!C31 + 'INVOICE 11'!E31</f>
        <v>0</v>
      </c>
      <c r="D31" s="375"/>
      <c r="E31" s="173"/>
      <c r="F31" s="215">
        <f t="shared" si="1"/>
        <v>0</v>
      </c>
      <c r="G31" s="220"/>
      <c r="H31" s="221"/>
      <c r="I31" s="222"/>
      <c r="J31" s="229"/>
      <c r="K31" s="220">
        <f>'APPROVED BUDGETS'!E22</f>
        <v>0</v>
      </c>
      <c r="L31" s="224">
        <f>'INVOICE 11'!L31 + 'INVOICE 11'!N31</f>
        <v>0</v>
      </c>
      <c r="M31" s="378"/>
      <c r="N31" s="176"/>
      <c r="O31" s="236">
        <f t="shared" si="3"/>
        <v>0</v>
      </c>
    </row>
    <row r="32" spans="1:15" ht="21" customHeight="1" thickBot="1">
      <c r="A32" s="240">
        <f>'APPROVED BUDGETS'!B23</f>
        <v>0</v>
      </c>
      <c r="B32" s="214">
        <f>'APPROVED BUDGETS'!C23</f>
        <v>0</v>
      </c>
      <c r="C32" s="224">
        <f>'INVOICE 11'!C32 + 'INVOICE 11'!E32</f>
        <v>0</v>
      </c>
      <c r="D32" s="376"/>
      <c r="E32" s="184"/>
      <c r="F32" s="230">
        <f t="shared" si="1"/>
        <v>0</v>
      </c>
      <c r="G32" s="231"/>
      <c r="H32" s="232"/>
      <c r="I32" s="233"/>
      <c r="J32" s="234"/>
      <c r="K32" s="220">
        <f>'APPROVED BUDGETS'!E23</f>
        <v>0</v>
      </c>
      <c r="L32" s="224">
        <f>'INVOICE 11'!L32 + 'INVOICE 11'!N32</f>
        <v>0</v>
      </c>
      <c r="M32" s="379"/>
      <c r="N32" s="185"/>
      <c r="O32" s="236">
        <f t="shared" si="3"/>
        <v>0</v>
      </c>
    </row>
    <row r="33" spans="1:16" ht="25" customHeight="1" thickBot="1">
      <c r="A33" s="241" t="s">
        <v>14</v>
      </c>
      <c r="B33" s="227">
        <f t="shared" ref="B33:N33" si="4">SUM(B13:B32)</f>
        <v>55108.800000000003</v>
      </c>
      <c r="C33" s="228">
        <f t="shared" si="4"/>
        <v>17541.410000000003</v>
      </c>
      <c r="D33" s="186">
        <f t="shared" si="4"/>
        <v>0</v>
      </c>
      <c r="E33" s="186">
        <f t="shared" si="4"/>
        <v>0</v>
      </c>
      <c r="F33" s="235">
        <f>SUM(F13:F32)</f>
        <v>37567.39</v>
      </c>
      <c r="G33" s="227">
        <f t="shared" si="4"/>
        <v>0</v>
      </c>
      <c r="H33" s="228">
        <f t="shared" si="4"/>
        <v>0</v>
      </c>
      <c r="I33" s="228">
        <f t="shared" si="4"/>
        <v>0</v>
      </c>
      <c r="J33" s="235">
        <f t="shared" si="4"/>
        <v>0</v>
      </c>
      <c r="K33" s="227">
        <f t="shared" si="4"/>
        <v>13777.2</v>
      </c>
      <c r="L33" s="228">
        <f>SUM(L13:L32)</f>
        <v>4705.3900000000003</v>
      </c>
      <c r="M33" s="186">
        <f t="shared" si="4"/>
        <v>0</v>
      </c>
      <c r="N33" s="186">
        <f t="shared" si="4"/>
        <v>0</v>
      </c>
      <c r="O33" s="235">
        <f t="shared" ref="O33" si="5">SUM(O13:O32)</f>
        <v>9071.81</v>
      </c>
    </row>
    <row r="34" spans="1:16" ht="27" customHeight="1" thickBot="1">
      <c r="A34" s="528" t="s">
        <v>15</v>
      </c>
      <c r="B34" s="529"/>
      <c r="C34" s="530"/>
      <c r="D34" s="531"/>
      <c r="E34" s="531"/>
      <c r="F34" s="531"/>
      <c r="G34" s="531"/>
      <c r="H34" s="532"/>
      <c r="I34" s="50"/>
      <c r="K34" s="211"/>
      <c r="L34" s="167" t="s">
        <v>16</v>
      </c>
      <c r="M34" s="556"/>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6">E22</f>
        <v>0</v>
      </c>
      <c r="C49" s="412">
        <f t="shared" ref="C49:C54" si="7">N22</f>
        <v>0</v>
      </c>
      <c r="D49" s="373"/>
      <c r="E49" s="373"/>
      <c r="F49" s="373"/>
      <c r="G49" s="373"/>
      <c r="H49" s="373"/>
      <c r="I49" s="373"/>
      <c r="J49" s="373"/>
      <c r="K49" s="373"/>
      <c r="L49" s="373"/>
    </row>
    <row r="50" spans="1:12" ht="21" customHeight="1">
      <c r="A50" s="402" t="s">
        <v>306</v>
      </c>
      <c r="B50" s="409">
        <f t="shared" si="6"/>
        <v>0</v>
      </c>
      <c r="C50" s="412">
        <f t="shared" si="7"/>
        <v>0</v>
      </c>
      <c r="D50" s="373"/>
      <c r="E50" s="373"/>
      <c r="F50" s="373"/>
      <c r="G50" s="373"/>
      <c r="H50" s="373"/>
      <c r="I50" s="373"/>
      <c r="J50" s="373"/>
      <c r="K50" s="373"/>
      <c r="L50" s="373"/>
    </row>
    <row r="51" spans="1:12" ht="21" customHeight="1">
      <c r="A51" s="402" t="s">
        <v>307</v>
      </c>
      <c r="B51" s="409">
        <f t="shared" si="6"/>
        <v>0</v>
      </c>
      <c r="C51" s="412">
        <f t="shared" si="7"/>
        <v>0</v>
      </c>
      <c r="D51" s="373"/>
      <c r="E51" s="373"/>
      <c r="F51" s="373"/>
      <c r="G51" s="373"/>
      <c r="H51" s="373"/>
      <c r="I51" s="373"/>
      <c r="J51" s="373"/>
      <c r="K51" s="373"/>
      <c r="L51" s="373"/>
    </row>
    <row r="52" spans="1:12" ht="21" customHeight="1">
      <c r="A52" s="402" t="s">
        <v>308</v>
      </c>
      <c r="B52" s="409">
        <f t="shared" si="6"/>
        <v>0</v>
      </c>
      <c r="C52" s="412">
        <f t="shared" si="7"/>
        <v>0</v>
      </c>
      <c r="D52" s="373"/>
      <c r="E52" s="373"/>
      <c r="F52" s="373"/>
      <c r="G52" s="373"/>
      <c r="H52" s="373"/>
      <c r="I52" s="373"/>
      <c r="J52" s="373"/>
      <c r="K52" s="373"/>
      <c r="L52" s="373"/>
    </row>
    <row r="53" spans="1:12" ht="21" customHeight="1">
      <c r="A53" s="402" t="s">
        <v>309</v>
      </c>
      <c r="B53" s="409">
        <f t="shared" si="6"/>
        <v>0</v>
      </c>
      <c r="C53" s="412">
        <f t="shared" si="7"/>
        <v>0</v>
      </c>
      <c r="D53" s="373"/>
      <c r="E53" s="373"/>
      <c r="F53" s="373"/>
      <c r="G53" s="373"/>
      <c r="H53" s="373"/>
      <c r="I53" s="373"/>
      <c r="J53" s="373"/>
      <c r="K53" s="373"/>
      <c r="L53" s="373"/>
    </row>
    <row r="54" spans="1:12" ht="21" customHeight="1" thickBot="1">
      <c r="A54" s="402" t="s">
        <v>310</v>
      </c>
      <c r="B54" s="409">
        <f t="shared" si="6"/>
        <v>0</v>
      </c>
      <c r="C54" s="412">
        <f t="shared" si="7"/>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19.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65"/>
      <c r="D11" s="524"/>
      <c r="E11" s="237" t="s">
        <v>12</v>
      </c>
      <c r="F11" s="546"/>
      <c r="G11" s="547"/>
      <c r="H11" s="547"/>
      <c r="I11" s="547"/>
      <c r="J11" s="547"/>
      <c r="K11" s="548"/>
      <c r="N11" s="47" t="s">
        <v>271</v>
      </c>
      <c r="O11" s="238">
        <v>13</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12'!C13 + 'INVOICE 12'!E13</f>
        <v>3466.68</v>
      </c>
      <c r="D13" s="374"/>
      <c r="E13" s="172"/>
      <c r="F13" s="215">
        <f>SUM(B13)-(C13+E13)</f>
        <v>6933.32</v>
      </c>
      <c r="G13" s="216"/>
      <c r="H13" s="217"/>
      <c r="I13" s="218"/>
      <c r="J13" s="219"/>
      <c r="K13" s="216">
        <f>'APPROVED BUDGETS'!E4</f>
        <v>5200</v>
      </c>
      <c r="L13" s="224">
        <f>'INVOICE 12'!L13 + 'INVOICE 12'!N13</f>
        <v>1733.32</v>
      </c>
      <c r="M13" s="377"/>
      <c r="N13" s="174"/>
      <c r="O13" s="236">
        <f>SUM(K13)-(L13+N13)</f>
        <v>3466.6800000000003</v>
      </c>
    </row>
    <row r="14" spans="1:18" ht="21" customHeight="1">
      <c r="A14" s="240" t="str">
        <f>'APPROVED BUDGETS'!B5</f>
        <v>Victim Advocate</v>
      </c>
      <c r="B14" s="214">
        <f>'APPROVED BUDGETS'!C5</f>
        <v>31200</v>
      </c>
      <c r="C14" s="224">
        <f>'INVOICE 12'!C14 + 'INVOICE 12'!E14</f>
        <v>10400</v>
      </c>
      <c r="D14" s="375"/>
      <c r="E14" s="173"/>
      <c r="F14" s="215">
        <f t="shared" ref="F14:F32" si="0">SUM(B14)-(C14+E14)</f>
        <v>20800</v>
      </c>
      <c r="G14" s="220"/>
      <c r="H14" s="221"/>
      <c r="I14" s="222"/>
      <c r="J14" s="223"/>
      <c r="K14" s="220">
        <f>'APPROVED BUDGETS'!E5</f>
        <v>0</v>
      </c>
      <c r="L14" s="224">
        <f>'INVOICE 12'!L14 + 'INVOICE 12'!N14</f>
        <v>0</v>
      </c>
      <c r="M14" s="378"/>
      <c r="N14" s="175"/>
      <c r="O14" s="236">
        <f>SUM(K14)-(L14+N14)</f>
        <v>0</v>
      </c>
    </row>
    <row r="15" spans="1:18" ht="21" customHeight="1">
      <c r="A15" s="240" t="str">
        <f>'APPROVED BUDGETS'!B6</f>
        <v>Volunteer Advocates</v>
      </c>
      <c r="B15" s="214">
        <f>'APPROVED BUDGETS'!C6</f>
        <v>0</v>
      </c>
      <c r="C15" s="224">
        <f>'INVOICE 12'!C15 + 'INVOICE 12'!E15</f>
        <v>0</v>
      </c>
      <c r="D15" s="375"/>
      <c r="E15" s="173"/>
      <c r="F15" s="215">
        <f t="shared" ref="F15:F31" si="1">SUM(B15)-(C15+E15)</f>
        <v>0</v>
      </c>
      <c r="G15" s="220"/>
      <c r="H15" s="221"/>
      <c r="I15" s="222"/>
      <c r="J15" s="223"/>
      <c r="K15" s="220">
        <f>'APPROVED BUDGETS'!E6</f>
        <v>1687</v>
      </c>
      <c r="L15" s="224">
        <f>'INVOICE 12'!L15 + 'INVOICE 12'!N15</f>
        <v>624.19000000000005</v>
      </c>
      <c r="M15" s="378"/>
      <c r="N15" s="175"/>
      <c r="O15" s="236">
        <f>SUM(K15)-(L15+N15)</f>
        <v>1062.81</v>
      </c>
    </row>
    <row r="16" spans="1:18" ht="21" customHeight="1">
      <c r="A16" s="240" t="str">
        <f>'APPROVED BUDGETS'!B7</f>
        <v>FICA</v>
      </c>
      <c r="B16" s="214">
        <f>'APPROVED BUDGETS'!C7</f>
        <v>3182.4</v>
      </c>
      <c r="C16" s="224">
        <f>'INVOICE 12'!C16 + 'INVOICE 12'!E16</f>
        <v>1060.8</v>
      </c>
      <c r="D16" s="375"/>
      <c r="E16" s="173"/>
      <c r="F16" s="215">
        <f t="shared" si="0"/>
        <v>2121.6000000000004</v>
      </c>
      <c r="G16" s="220"/>
      <c r="H16" s="221"/>
      <c r="I16" s="222"/>
      <c r="J16" s="223"/>
      <c r="K16" s="220">
        <f>'APPROVED BUDGETS'!E7</f>
        <v>397.8</v>
      </c>
      <c r="L16" s="224">
        <f>'INVOICE 12'!L16 + 'INVOICE 12'!N16</f>
        <v>132.6</v>
      </c>
      <c r="M16" s="378"/>
      <c r="N16" s="175"/>
      <c r="O16" s="236">
        <f t="shared" ref="O16:O32" si="2">SUM(K16)-(L16+N16)</f>
        <v>265.20000000000005</v>
      </c>
    </row>
    <row r="17" spans="1:15" ht="21" customHeight="1">
      <c r="A17" s="240" t="str">
        <f>'APPROVED BUDGETS'!B8</f>
        <v>Workers Comp</v>
      </c>
      <c r="B17" s="214">
        <f>'APPROVED BUDGETS'!C8</f>
        <v>582.4</v>
      </c>
      <c r="C17" s="224">
        <f>'INVOICE 12'!C17 + 'INVOICE 12'!E17</f>
        <v>194.12</v>
      </c>
      <c r="D17" s="375"/>
      <c r="E17" s="173"/>
      <c r="F17" s="215">
        <f t="shared" si="1"/>
        <v>388.28</v>
      </c>
      <c r="G17" s="220"/>
      <c r="H17" s="221"/>
      <c r="I17" s="222"/>
      <c r="J17" s="223"/>
      <c r="K17" s="220">
        <f>'APPROVED BUDGETS'!E8</f>
        <v>72.8</v>
      </c>
      <c r="L17" s="224">
        <f>'INVOICE 12'!L17 + 'INVOICE 12'!N17</f>
        <v>24.28</v>
      </c>
      <c r="M17" s="378"/>
      <c r="N17" s="175"/>
      <c r="O17" s="236">
        <f t="shared" si="2"/>
        <v>48.519999999999996</v>
      </c>
    </row>
    <row r="18" spans="1:15" ht="21" customHeight="1">
      <c r="A18" s="240" t="str">
        <f>'APPROVED BUDGETS'!B9</f>
        <v>Retirement</v>
      </c>
      <c r="B18" s="214">
        <f>'APPROVED BUDGETS'!C9</f>
        <v>3744</v>
      </c>
      <c r="C18" s="224">
        <f>'INVOICE 12'!C18 + 'INVOICE 12'!E18</f>
        <v>1248</v>
      </c>
      <c r="D18" s="375"/>
      <c r="E18" s="173"/>
      <c r="F18" s="215">
        <f t="shared" si="0"/>
        <v>2496</v>
      </c>
      <c r="G18" s="220"/>
      <c r="H18" s="221"/>
      <c r="I18" s="222"/>
      <c r="J18" s="223"/>
      <c r="K18" s="220">
        <f>'APPROVED BUDGETS'!E9</f>
        <v>468</v>
      </c>
      <c r="L18" s="224">
        <f>'INVOICE 12'!L18 + 'INVOICE 12'!N18</f>
        <v>156</v>
      </c>
      <c r="M18" s="378"/>
      <c r="N18" s="175"/>
      <c r="O18" s="236">
        <f t="shared" si="2"/>
        <v>312</v>
      </c>
    </row>
    <row r="19" spans="1:15" ht="21" customHeight="1">
      <c r="A19" s="240" t="str">
        <f>'APPROVED BUDGETS'!B10</f>
        <v>Office Supplies</v>
      </c>
      <c r="B19" s="214">
        <f>'APPROVED BUDGETS'!C10</f>
        <v>2000</v>
      </c>
      <c r="C19" s="224">
        <f>'INVOICE 12'!C19 + 'INVOICE 12'!E19</f>
        <v>246.39</v>
      </c>
      <c r="D19" s="375"/>
      <c r="E19" s="173"/>
      <c r="F19" s="215">
        <f t="shared" si="1"/>
        <v>1753.6100000000001</v>
      </c>
      <c r="G19" s="220"/>
      <c r="H19" s="221"/>
      <c r="I19" s="222"/>
      <c r="J19" s="223"/>
      <c r="K19" s="220">
        <f>'APPROVED BUDGETS'!E10</f>
        <v>0</v>
      </c>
      <c r="L19" s="224">
        <f>'INVOICE 12'!L19 + 'INVOICE 12'!N19</f>
        <v>0</v>
      </c>
      <c r="M19" s="378"/>
      <c r="N19" s="175"/>
      <c r="O19" s="236">
        <f t="shared" si="2"/>
        <v>0</v>
      </c>
    </row>
    <row r="20" spans="1:15" ht="21" customHeight="1">
      <c r="A20" s="240" t="str">
        <f>'APPROVED BUDGETS'!B11</f>
        <v>Utilities</v>
      </c>
      <c r="B20" s="214">
        <f>'APPROVED BUDGETS'!C11</f>
        <v>2500</v>
      </c>
      <c r="C20" s="224">
        <f>'INVOICE 12'!C20 + 'INVOICE 12'!E20</f>
        <v>782.2</v>
      </c>
      <c r="D20" s="375"/>
      <c r="E20" s="173"/>
      <c r="F20" s="215">
        <f t="shared" si="0"/>
        <v>1717.8</v>
      </c>
      <c r="G20" s="220"/>
      <c r="H20" s="221"/>
      <c r="I20" s="222"/>
      <c r="J20" s="223"/>
      <c r="K20" s="220">
        <f>'APPROVED BUDGETS'!E11</f>
        <v>2300</v>
      </c>
      <c r="L20" s="224">
        <f>'INVOICE 12'!L20 + 'INVOICE 12'!N20</f>
        <v>817.8</v>
      </c>
      <c r="M20" s="378"/>
      <c r="N20" s="175"/>
      <c r="O20" s="236">
        <f t="shared" si="2"/>
        <v>1482.2</v>
      </c>
    </row>
    <row r="21" spans="1:15" ht="21" customHeight="1">
      <c r="A21" s="240" t="str">
        <f>'APPROVED BUDGETS'!B12</f>
        <v>Rent</v>
      </c>
      <c r="B21" s="214">
        <f>'APPROVED BUDGETS'!C12</f>
        <v>0</v>
      </c>
      <c r="C21" s="224">
        <f>'INVOICE 12'!C21 + 'INVOICE 12'!E21</f>
        <v>0</v>
      </c>
      <c r="D21" s="375"/>
      <c r="E21" s="173"/>
      <c r="F21" s="215">
        <f t="shared" si="1"/>
        <v>0</v>
      </c>
      <c r="G21" s="220"/>
      <c r="H21" s="221"/>
      <c r="I21" s="222"/>
      <c r="J21" s="223"/>
      <c r="K21" s="220">
        <f>'APPROVED BUDGETS'!E12</f>
        <v>3651.6</v>
      </c>
      <c r="L21" s="224">
        <f>'INVOICE 12'!L21 + 'INVOICE 12'!N21</f>
        <v>1217.2</v>
      </c>
      <c r="M21" s="378"/>
      <c r="N21" s="175"/>
      <c r="O21" s="236">
        <f t="shared" si="2"/>
        <v>2434.3999999999996</v>
      </c>
    </row>
    <row r="22" spans="1:15" ht="21" customHeight="1">
      <c r="A22" s="240" t="str">
        <f>'APPROVED BUDGETS'!B13</f>
        <v>Staff/Victim Travel</v>
      </c>
      <c r="B22" s="214">
        <f>'APPROVED BUDGETS'!C13</f>
        <v>1500</v>
      </c>
      <c r="C22" s="224">
        <f>'INVOICE 12'!C22 + 'INVOICE 12'!E22</f>
        <v>143.22</v>
      </c>
      <c r="D22" s="375"/>
      <c r="E22" s="173"/>
      <c r="F22" s="215">
        <f t="shared" si="0"/>
        <v>1356.78</v>
      </c>
      <c r="G22" s="220"/>
      <c r="H22" s="221"/>
      <c r="I22" s="222"/>
      <c r="J22" s="223"/>
      <c r="K22" s="220">
        <f>'APPROVED BUDGETS'!E13</f>
        <v>0</v>
      </c>
      <c r="L22" s="224">
        <f>'INVOICE 12'!L22 + 'INVOICE 12'!N22</f>
        <v>0</v>
      </c>
      <c r="M22" s="378"/>
      <c r="N22" s="175"/>
      <c r="O22" s="236">
        <f t="shared" si="2"/>
        <v>0</v>
      </c>
    </row>
    <row r="23" spans="1:15" ht="21" customHeight="1">
      <c r="A23" s="240">
        <f>'APPROVED BUDGETS'!B14</f>
        <v>0</v>
      </c>
      <c r="B23" s="214">
        <f>'APPROVED BUDGETS'!C14</f>
        <v>0</v>
      </c>
      <c r="C23" s="224">
        <f>'INVOICE 12'!C23 + 'INVOICE 12'!E23</f>
        <v>0</v>
      </c>
      <c r="D23" s="375"/>
      <c r="E23" s="173"/>
      <c r="F23" s="215">
        <f t="shared" si="1"/>
        <v>0</v>
      </c>
      <c r="G23" s="220"/>
      <c r="H23" s="221"/>
      <c r="I23" s="222"/>
      <c r="J23" s="229"/>
      <c r="K23" s="220">
        <f>'APPROVED BUDGETS'!E14</f>
        <v>0</v>
      </c>
      <c r="L23" s="224">
        <f>'INVOICE 12'!L23 + 'INVOICE 12'!N23</f>
        <v>0</v>
      </c>
      <c r="M23" s="378"/>
      <c r="N23" s="176"/>
      <c r="O23" s="236">
        <f t="shared" si="2"/>
        <v>0</v>
      </c>
    </row>
    <row r="24" spans="1:15" ht="21" customHeight="1">
      <c r="A24" s="240">
        <f>'APPROVED BUDGETS'!B15</f>
        <v>0</v>
      </c>
      <c r="B24" s="214">
        <f>'APPROVED BUDGETS'!C15</f>
        <v>0</v>
      </c>
      <c r="C24" s="224">
        <f>'INVOICE 12'!C24 + 'INVOICE 12'!E24</f>
        <v>0</v>
      </c>
      <c r="D24" s="375"/>
      <c r="E24" s="173"/>
      <c r="F24" s="215">
        <f t="shared" si="0"/>
        <v>0</v>
      </c>
      <c r="G24" s="220"/>
      <c r="H24" s="221"/>
      <c r="I24" s="222"/>
      <c r="J24" s="229"/>
      <c r="K24" s="220">
        <f>'APPROVED BUDGETS'!E15</f>
        <v>0</v>
      </c>
      <c r="L24" s="224">
        <f>'INVOICE 12'!L24 + 'INVOICE 12'!N24</f>
        <v>0</v>
      </c>
      <c r="M24" s="378"/>
      <c r="N24" s="176"/>
      <c r="O24" s="236">
        <f t="shared" si="2"/>
        <v>0</v>
      </c>
    </row>
    <row r="25" spans="1:15" ht="21" customHeight="1">
      <c r="A25" s="240">
        <f>'APPROVED BUDGETS'!B16</f>
        <v>0</v>
      </c>
      <c r="B25" s="214">
        <f>'APPROVED BUDGETS'!C16</f>
        <v>0</v>
      </c>
      <c r="C25" s="224">
        <f>'INVOICE 12'!C25 + 'INVOICE 12'!E25</f>
        <v>0</v>
      </c>
      <c r="D25" s="375"/>
      <c r="E25" s="173"/>
      <c r="F25" s="215">
        <f t="shared" si="1"/>
        <v>0</v>
      </c>
      <c r="G25" s="220"/>
      <c r="H25" s="221"/>
      <c r="I25" s="222"/>
      <c r="J25" s="229"/>
      <c r="K25" s="220">
        <f>'APPROVED BUDGETS'!E16</f>
        <v>0</v>
      </c>
      <c r="L25" s="224">
        <f>'INVOICE 12'!L25 + 'INVOICE 12'!N25</f>
        <v>0</v>
      </c>
      <c r="M25" s="378"/>
      <c r="N25" s="176"/>
      <c r="O25" s="236">
        <f t="shared" si="2"/>
        <v>0</v>
      </c>
    </row>
    <row r="26" spans="1:15" ht="21" customHeight="1">
      <c r="A26" s="240">
        <f>'APPROVED BUDGETS'!B17</f>
        <v>0</v>
      </c>
      <c r="B26" s="214">
        <f>'APPROVED BUDGETS'!C17</f>
        <v>0</v>
      </c>
      <c r="C26" s="224">
        <f>'INVOICE 12'!C26 + 'INVOICE 12'!E26</f>
        <v>0</v>
      </c>
      <c r="D26" s="375"/>
      <c r="E26" s="173"/>
      <c r="F26" s="215">
        <f t="shared" si="0"/>
        <v>0</v>
      </c>
      <c r="G26" s="220"/>
      <c r="H26" s="221"/>
      <c r="I26" s="222"/>
      <c r="J26" s="229"/>
      <c r="K26" s="220">
        <f>'APPROVED BUDGETS'!E17</f>
        <v>0</v>
      </c>
      <c r="L26" s="224">
        <f>'INVOICE 12'!L26 + 'INVOICE 12'!N26</f>
        <v>0</v>
      </c>
      <c r="M26" s="378"/>
      <c r="N26" s="176"/>
      <c r="O26" s="236">
        <f t="shared" si="2"/>
        <v>0</v>
      </c>
    </row>
    <row r="27" spans="1:15" ht="21" customHeight="1">
      <c r="A27" s="240">
        <f>'APPROVED BUDGETS'!B18</f>
        <v>0</v>
      </c>
      <c r="B27" s="214">
        <f>'APPROVED BUDGETS'!C18</f>
        <v>0</v>
      </c>
      <c r="C27" s="224">
        <f>'INVOICE 12'!C27 + 'INVOICE 12'!E27</f>
        <v>0</v>
      </c>
      <c r="D27" s="375"/>
      <c r="E27" s="173"/>
      <c r="F27" s="215">
        <f t="shared" si="1"/>
        <v>0</v>
      </c>
      <c r="G27" s="220"/>
      <c r="H27" s="221"/>
      <c r="I27" s="222"/>
      <c r="J27" s="229"/>
      <c r="K27" s="220">
        <f>'APPROVED BUDGETS'!E18</f>
        <v>0</v>
      </c>
      <c r="L27" s="224">
        <f>'INVOICE 12'!L27 + 'INVOICE 12'!N27</f>
        <v>0</v>
      </c>
      <c r="M27" s="378"/>
      <c r="N27" s="176"/>
      <c r="O27" s="236">
        <f t="shared" si="2"/>
        <v>0</v>
      </c>
    </row>
    <row r="28" spans="1:15" ht="21" customHeight="1">
      <c r="A28" s="240">
        <f>'APPROVED BUDGETS'!B19</f>
        <v>0</v>
      </c>
      <c r="B28" s="214">
        <f>'APPROVED BUDGETS'!C19</f>
        <v>0</v>
      </c>
      <c r="C28" s="224">
        <f>'INVOICE 12'!C28 + 'INVOICE 12'!E28</f>
        <v>0</v>
      </c>
      <c r="D28" s="375"/>
      <c r="E28" s="173"/>
      <c r="F28" s="215">
        <f t="shared" si="0"/>
        <v>0</v>
      </c>
      <c r="G28" s="220"/>
      <c r="H28" s="221"/>
      <c r="I28" s="222"/>
      <c r="J28" s="229"/>
      <c r="K28" s="220">
        <f>'APPROVED BUDGETS'!E19</f>
        <v>0</v>
      </c>
      <c r="L28" s="224">
        <f>'INVOICE 12'!L28 + 'INVOICE 12'!N28</f>
        <v>0</v>
      </c>
      <c r="M28" s="378"/>
      <c r="N28" s="176"/>
      <c r="O28" s="236">
        <f t="shared" si="2"/>
        <v>0</v>
      </c>
    </row>
    <row r="29" spans="1:15" ht="21" customHeight="1">
      <c r="A29" s="240">
        <f>'APPROVED BUDGETS'!B20</f>
        <v>0</v>
      </c>
      <c r="B29" s="214">
        <f>'APPROVED BUDGETS'!C20</f>
        <v>0</v>
      </c>
      <c r="C29" s="224">
        <f>'INVOICE 12'!C29 + 'INVOICE 12'!E29</f>
        <v>0</v>
      </c>
      <c r="D29" s="375"/>
      <c r="E29" s="173"/>
      <c r="F29" s="215">
        <f t="shared" si="1"/>
        <v>0</v>
      </c>
      <c r="G29" s="220"/>
      <c r="H29" s="221"/>
      <c r="I29" s="222"/>
      <c r="J29" s="229"/>
      <c r="K29" s="220">
        <f>'APPROVED BUDGETS'!E20</f>
        <v>0</v>
      </c>
      <c r="L29" s="224">
        <f>'INVOICE 12'!L29 + 'INVOICE 12'!N29</f>
        <v>0</v>
      </c>
      <c r="M29" s="378"/>
      <c r="N29" s="176"/>
      <c r="O29" s="236">
        <f t="shared" si="2"/>
        <v>0</v>
      </c>
    </row>
    <row r="30" spans="1:15" ht="21" customHeight="1">
      <c r="A30" s="240">
        <f>'APPROVED BUDGETS'!B21</f>
        <v>0</v>
      </c>
      <c r="B30" s="214">
        <f>'APPROVED BUDGETS'!C21</f>
        <v>0</v>
      </c>
      <c r="C30" s="224">
        <f>'INVOICE 12'!C30 + 'INVOICE 12'!E30</f>
        <v>0</v>
      </c>
      <c r="D30" s="375"/>
      <c r="E30" s="173"/>
      <c r="F30" s="215">
        <f t="shared" si="0"/>
        <v>0</v>
      </c>
      <c r="G30" s="220"/>
      <c r="H30" s="221"/>
      <c r="I30" s="222"/>
      <c r="J30" s="229"/>
      <c r="K30" s="220">
        <f>'APPROVED BUDGETS'!E21</f>
        <v>0</v>
      </c>
      <c r="L30" s="224">
        <f>'INVOICE 12'!L30 + 'INVOICE 12'!N30</f>
        <v>0</v>
      </c>
      <c r="M30" s="378"/>
      <c r="N30" s="176"/>
      <c r="O30" s="236">
        <f t="shared" si="2"/>
        <v>0</v>
      </c>
    </row>
    <row r="31" spans="1:15" ht="21" customHeight="1">
      <c r="A31" s="240">
        <f>'APPROVED BUDGETS'!B22</f>
        <v>0</v>
      </c>
      <c r="B31" s="214">
        <f>'APPROVED BUDGETS'!C22</f>
        <v>0</v>
      </c>
      <c r="C31" s="224">
        <f>'INVOICE 12'!C31 + 'INVOICE 12'!E31</f>
        <v>0</v>
      </c>
      <c r="D31" s="375"/>
      <c r="E31" s="173"/>
      <c r="F31" s="215">
        <f t="shared" si="1"/>
        <v>0</v>
      </c>
      <c r="G31" s="220"/>
      <c r="H31" s="221"/>
      <c r="I31" s="222"/>
      <c r="J31" s="229"/>
      <c r="K31" s="220">
        <f>'APPROVED BUDGETS'!E22</f>
        <v>0</v>
      </c>
      <c r="L31" s="224">
        <f>'INVOICE 12'!L31 + 'INVOICE 12'!N31</f>
        <v>0</v>
      </c>
      <c r="M31" s="378"/>
      <c r="N31" s="176"/>
      <c r="O31" s="236">
        <f t="shared" si="2"/>
        <v>0</v>
      </c>
    </row>
    <row r="32" spans="1:15" ht="21" customHeight="1" thickBot="1">
      <c r="A32" s="240">
        <f>'APPROVED BUDGETS'!B23</f>
        <v>0</v>
      </c>
      <c r="B32" s="214">
        <f>'APPROVED BUDGETS'!C23</f>
        <v>0</v>
      </c>
      <c r="C32" s="224">
        <f>'INVOICE 12'!C32 + 'INVOICE 12'!E32</f>
        <v>0</v>
      </c>
      <c r="D32" s="376"/>
      <c r="E32" s="184"/>
      <c r="F32" s="215">
        <f t="shared" si="0"/>
        <v>0</v>
      </c>
      <c r="G32" s="231"/>
      <c r="H32" s="232"/>
      <c r="I32" s="233"/>
      <c r="J32" s="234"/>
      <c r="K32" s="220">
        <f>'APPROVED BUDGETS'!E23</f>
        <v>0</v>
      </c>
      <c r="L32" s="224">
        <f>'INVOICE 12'!L32 + 'INVOICE 12'!N32</f>
        <v>0</v>
      </c>
      <c r="M32" s="379"/>
      <c r="N32" s="185"/>
      <c r="O32" s="236">
        <f t="shared" si="2"/>
        <v>0</v>
      </c>
    </row>
    <row r="33" spans="1:16" ht="25" customHeight="1" thickBot="1">
      <c r="A33" s="241" t="s">
        <v>14</v>
      </c>
      <c r="B33" s="227">
        <f t="shared" ref="B33:N33" si="3">SUM(B13:B32)</f>
        <v>55108.800000000003</v>
      </c>
      <c r="C33" s="228">
        <f t="shared" si="3"/>
        <v>17541.410000000003</v>
      </c>
      <c r="D33" s="186">
        <f t="shared" si="3"/>
        <v>0</v>
      </c>
      <c r="E33" s="186">
        <f t="shared" si="3"/>
        <v>0</v>
      </c>
      <c r="F33" s="235">
        <f>SUM(F13:F32)</f>
        <v>37567.39</v>
      </c>
      <c r="G33" s="227">
        <f t="shared" si="3"/>
        <v>0</v>
      </c>
      <c r="H33" s="228">
        <f t="shared" si="3"/>
        <v>0</v>
      </c>
      <c r="I33" s="228">
        <f t="shared" si="3"/>
        <v>0</v>
      </c>
      <c r="J33" s="235">
        <f t="shared" si="3"/>
        <v>0</v>
      </c>
      <c r="K33" s="227">
        <f t="shared" si="3"/>
        <v>13777.2</v>
      </c>
      <c r="L33" s="228">
        <f>SUM(L13:L32)</f>
        <v>4705.3900000000003</v>
      </c>
      <c r="M33" s="186">
        <f t="shared" si="3"/>
        <v>0</v>
      </c>
      <c r="N33" s="186">
        <f t="shared" si="3"/>
        <v>0</v>
      </c>
      <c r="O33" s="235">
        <f t="shared" ref="O33" si="4">SUM(O13:O32)</f>
        <v>9071.81</v>
      </c>
    </row>
    <row r="34" spans="1:16" ht="27" customHeight="1" thickBot="1">
      <c r="A34" s="528" t="s">
        <v>15</v>
      </c>
      <c r="B34" s="529"/>
      <c r="C34" s="530"/>
      <c r="D34" s="531"/>
      <c r="E34" s="531"/>
      <c r="F34" s="531"/>
      <c r="G34" s="531"/>
      <c r="H34" s="532"/>
      <c r="I34" s="50"/>
      <c r="K34" s="211"/>
      <c r="L34" s="167" t="s">
        <v>16</v>
      </c>
      <c r="M34" s="543"/>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5">E22</f>
        <v>0</v>
      </c>
      <c r="C49" s="412">
        <f t="shared" ref="C49:C54" si="6">N22</f>
        <v>0</v>
      </c>
      <c r="D49" s="373"/>
      <c r="E49" s="373"/>
      <c r="F49" s="373"/>
      <c r="G49" s="373"/>
      <c r="H49" s="373"/>
      <c r="I49" s="373"/>
      <c r="J49" s="373"/>
      <c r="K49" s="373"/>
      <c r="L49" s="373"/>
    </row>
    <row r="50" spans="1:12" ht="21" customHeight="1">
      <c r="A50" s="402" t="s">
        <v>306</v>
      </c>
      <c r="B50" s="409">
        <f t="shared" si="5"/>
        <v>0</v>
      </c>
      <c r="C50" s="412">
        <f t="shared" si="6"/>
        <v>0</v>
      </c>
      <c r="D50" s="373"/>
      <c r="E50" s="373"/>
      <c r="F50" s="373"/>
      <c r="G50" s="373"/>
      <c r="H50" s="373"/>
      <c r="I50" s="373"/>
      <c r="J50" s="373"/>
      <c r="K50" s="373"/>
      <c r="L50" s="373"/>
    </row>
    <row r="51" spans="1:12" ht="21" customHeight="1">
      <c r="A51" s="402" t="s">
        <v>307</v>
      </c>
      <c r="B51" s="409">
        <f t="shared" si="5"/>
        <v>0</v>
      </c>
      <c r="C51" s="412">
        <f t="shared" si="6"/>
        <v>0</v>
      </c>
      <c r="D51" s="373"/>
      <c r="E51" s="373"/>
      <c r="F51" s="373"/>
      <c r="G51" s="373"/>
      <c r="H51" s="373"/>
      <c r="I51" s="373"/>
      <c r="J51" s="373"/>
      <c r="K51" s="373"/>
      <c r="L51" s="373"/>
    </row>
    <row r="52" spans="1:12" ht="21" customHeight="1">
      <c r="A52" s="402" t="s">
        <v>308</v>
      </c>
      <c r="B52" s="409">
        <f t="shared" si="5"/>
        <v>0</v>
      </c>
      <c r="C52" s="412">
        <f t="shared" si="6"/>
        <v>0</v>
      </c>
      <c r="D52" s="373"/>
      <c r="E52" s="373"/>
      <c r="F52" s="373"/>
      <c r="G52" s="373"/>
      <c r="H52" s="373"/>
      <c r="I52" s="373"/>
      <c r="J52" s="373"/>
      <c r="K52" s="373"/>
      <c r="L52" s="373"/>
    </row>
    <row r="53" spans="1:12" ht="21" customHeight="1">
      <c r="A53" s="402" t="s">
        <v>309</v>
      </c>
      <c r="B53" s="409">
        <f t="shared" si="5"/>
        <v>0</v>
      </c>
      <c r="C53" s="412">
        <f t="shared" si="6"/>
        <v>0</v>
      </c>
      <c r="D53" s="373"/>
      <c r="E53" s="373"/>
      <c r="F53" s="373"/>
      <c r="G53" s="373"/>
      <c r="H53" s="373"/>
      <c r="I53" s="373"/>
      <c r="J53" s="373"/>
      <c r="K53" s="373"/>
      <c r="L53" s="373"/>
    </row>
    <row r="54" spans="1:12" ht="21" customHeight="1" thickBot="1">
      <c r="A54" s="402" t="s">
        <v>310</v>
      </c>
      <c r="B54" s="409">
        <f t="shared" si="5"/>
        <v>0</v>
      </c>
      <c r="C54" s="412">
        <f t="shared" si="6"/>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2.xml><?xml version="1.0" encoding="utf-8"?>
<worksheet xmlns="http://schemas.openxmlformats.org/spreadsheetml/2006/main" xmlns:r="http://schemas.openxmlformats.org/officeDocument/2006/relationships">
  <sheetPr codeName="Sheet3">
    <tabColor theme="7" tint="0.59999389629810485"/>
  </sheetPr>
  <dimension ref="A1:J16"/>
  <sheetViews>
    <sheetView tabSelected="1" zoomScaleNormal="100" workbookViewId="0">
      <selection activeCell="N39" sqref="N39"/>
    </sheetView>
  </sheetViews>
  <sheetFormatPr defaultRowHeight="14.5"/>
  <sheetData>
    <row r="1" spans="1:10" s="24" customFormat="1"/>
    <row r="2" spans="1:10" s="24" customFormat="1"/>
    <row r="3" spans="1:10" s="24" customFormat="1"/>
    <row r="4" spans="1:10" s="24" customFormat="1"/>
    <row r="5" spans="1:10" s="24" customFormat="1"/>
    <row r="6" spans="1:10" s="24" customFormat="1"/>
    <row r="7" spans="1:10" s="24" customFormat="1"/>
    <row r="8" spans="1:10" s="24" customFormat="1"/>
    <row r="9" spans="1:10" s="24" customFormat="1"/>
    <row r="10" spans="1:10" s="24" customFormat="1"/>
    <row r="11" spans="1:10" s="24" customFormat="1"/>
    <row r="12" spans="1:10" s="24" customFormat="1"/>
    <row r="13" spans="1:10" s="24" customFormat="1"/>
    <row r="14" spans="1:10" s="24" customFormat="1"/>
    <row r="15" spans="1:10" s="24" customFormat="1"/>
    <row r="16" spans="1:10" ht="18.5">
      <c r="A16" s="468"/>
      <c r="B16" s="468"/>
      <c r="C16" s="468"/>
      <c r="D16" s="468"/>
      <c r="E16" s="468"/>
      <c r="F16" s="468"/>
      <c r="G16" s="468"/>
      <c r="H16" s="468"/>
      <c r="I16" s="468"/>
      <c r="J16" s="468"/>
    </row>
  </sheetData>
  <sheetProtection password="E6F1" sheet="1" objects="1" scenarios="1" selectLockedCells="1" selectUnlockedCells="1"/>
  <mergeCells count="1">
    <mergeCell ref="A16:J16"/>
  </mergeCells>
  <pageMargins left="0.56999999999999995"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51076.19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65"/>
      <c r="D11" s="524"/>
      <c r="E11" s="237" t="s">
        <v>12</v>
      </c>
      <c r="F11" s="546"/>
      <c r="G11" s="547"/>
      <c r="H11" s="547"/>
      <c r="I11" s="547"/>
      <c r="J11" s="547"/>
      <c r="K11" s="548"/>
      <c r="N11" s="47" t="s">
        <v>271</v>
      </c>
      <c r="O11" s="238">
        <v>14</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13'!C13 + 'INVOICE 13'!E13</f>
        <v>3466.68</v>
      </c>
      <c r="D13" s="374"/>
      <c r="E13" s="172"/>
      <c r="F13" s="215">
        <f>SUM(B13)-(C13+E13)</f>
        <v>6933.32</v>
      </c>
      <c r="G13" s="216"/>
      <c r="H13" s="217"/>
      <c r="I13" s="218"/>
      <c r="J13" s="219"/>
      <c r="K13" s="216">
        <f>'APPROVED BUDGETS'!E4</f>
        <v>5200</v>
      </c>
      <c r="L13" s="224">
        <f>'INVOICE 13'!L13 + 'INVOICE 13'!N13</f>
        <v>1733.32</v>
      </c>
      <c r="M13" s="377"/>
      <c r="N13" s="174"/>
      <c r="O13" s="236">
        <f>SUM(K13)-(L13+N13)</f>
        <v>3466.6800000000003</v>
      </c>
    </row>
    <row r="14" spans="1:18" ht="21" customHeight="1">
      <c r="A14" s="240" t="str">
        <f>'APPROVED BUDGETS'!B5</f>
        <v>Victim Advocate</v>
      </c>
      <c r="B14" s="214">
        <f>'APPROVED BUDGETS'!C5</f>
        <v>31200</v>
      </c>
      <c r="C14" s="224">
        <f>'INVOICE 13'!C14 + 'INVOICE 13'!E14</f>
        <v>10400</v>
      </c>
      <c r="D14" s="375"/>
      <c r="E14" s="173"/>
      <c r="F14" s="215">
        <f t="shared" ref="F14:F32" si="0">SUM(B14)-(C14+E14)</f>
        <v>20800</v>
      </c>
      <c r="G14" s="220"/>
      <c r="H14" s="221"/>
      <c r="I14" s="222"/>
      <c r="J14" s="223"/>
      <c r="K14" s="220">
        <f>'APPROVED BUDGETS'!E5</f>
        <v>0</v>
      </c>
      <c r="L14" s="224">
        <f>'INVOICE 13'!L14 + 'INVOICE 13'!N14</f>
        <v>0</v>
      </c>
      <c r="M14" s="378"/>
      <c r="N14" s="175"/>
      <c r="O14" s="236">
        <f>SUM(K14)-(L14+N14)</f>
        <v>0</v>
      </c>
    </row>
    <row r="15" spans="1:18" ht="21" customHeight="1">
      <c r="A15" s="240" t="str">
        <f>'APPROVED BUDGETS'!B6</f>
        <v>Volunteer Advocates</v>
      </c>
      <c r="B15" s="214">
        <f>'APPROVED BUDGETS'!C6</f>
        <v>0</v>
      </c>
      <c r="C15" s="224">
        <f>'INVOICE 13'!C15 + 'INVOICE 13'!E15</f>
        <v>0</v>
      </c>
      <c r="D15" s="375"/>
      <c r="E15" s="173"/>
      <c r="F15" s="215">
        <f t="shared" ref="F15:F31" si="1">SUM(B15)-(C15+E15)</f>
        <v>0</v>
      </c>
      <c r="G15" s="220"/>
      <c r="H15" s="221"/>
      <c r="I15" s="222"/>
      <c r="J15" s="223"/>
      <c r="K15" s="220">
        <f>'APPROVED BUDGETS'!E6</f>
        <v>1687</v>
      </c>
      <c r="L15" s="224">
        <f>'INVOICE 13'!L15 + 'INVOICE 13'!N15</f>
        <v>624.19000000000005</v>
      </c>
      <c r="M15" s="378"/>
      <c r="N15" s="175"/>
      <c r="O15" s="236">
        <f>SUM(K15)-(L15+N15)</f>
        <v>1062.81</v>
      </c>
    </row>
    <row r="16" spans="1:18" ht="21" customHeight="1">
      <c r="A16" s="240" t="str">
        <f>'APPROVED BUDGETS'!B7</f>
        <v>FICA</v>
      </c>
      <c r="B16" s="214">
        <f>'APPROVED BUDGETS'!C7</f>
        <v>3182.4</v>
      </c>
      <c r="C16" s="224">
        <f>'INVOICE 13'!C16 + 'INVOICE 13'!E16</f>
        <v>1060.8</v>
      </c>
      <c r="D16" s="375"/>
      <c r="E16" s="173"/>
      <c r="F16" s="215">
        <f t="shared" si="0"/>
        <v>2121.6000000000004</v>
      </c>
      <c r="G16" s="220"/>
      <c r="H16" s="221"/>
      <c r="I16" s="222"/>
      <c r="J16" s="223"/>
      <c r="K16" s="220">
        <f>'APPROVED BUDGETS'!E7</f>
        <v>397.8</v>
      </c>
      <c r="L16" s="224">
        <f>'INVOICE 13'!L16 + 'INVOICE 13'!N16</f>
        <v>132.6</v>
      </c>
      <c r="M16" s="378"/>
      <c r="N16" s="175"/>
      <c r="O16" s="236">
        <f t="shared" ref="O16:O32" si="2">SUM(K16)-(L16+N16)</f>
        <v>265.20000000000005</v>
      </c>
    </row>
    <row r="17" spans="1:15" ht="21" customHeight="1">
      <c r="A17" s="240" t="str">
        <f>'APPROVED BUDGETS'!B8</f>
        <v>Workers Comp</v>
      </c>
      <c r="B17" s="214">
        <f>'APPROVED BUDGETS'!C8</f>
        <v>582.4</v>
      </c>
      <c r="C17" s="224">
        <f>'INVOICE 13'!C17 + 'INVOICE 13'!E17</f>
        <v>194.12</v>
      </c>
      <c r="D17" s="375"/>
      <c r="E17" s="173"/>
      <c r="F17" s="215">
        <f t="shared" si="1"/>
        <v>388.28</v>
      </c>
      <c r="G17" s="220"/>
      <c r="H17" s="221"/>
      <c r="I17" s="222"/>
      <c r="J17" s="223"/>
      <c r="K17" s="220">
        <f>'APPROVED BUDGETS'!E8</f>
        <v>72.8</v>
      </c>
      <c r="L17" s="224">
        <f>'INVOICE 13'!L17 + 'INVOICE 13'!N17</f>
        <v>24.28</v>
      </c>
      <c r="M17" s="378"/>
      <c r="N17" s="175"/>
      <c r="O17" s="236">
        <f t="shared" si="2"/>
        <v>48.519999999999996</v>
      </c>
    </row>
    <row r="18" spans="1:15" ht="21" customHeight="1">
      <c r="A18" s="240" t="str">
        <f>'APPROVED BUDGETS'!B9</f>
        <v>Retirement</v>
      </c>
      <c r="B18" s="214">
        <f>'APPROVED BUDGETS'!C9</f>
        <v>3744</v>
      </c>
      <c r="C18" s="224">
        <f>'INVOICE 13'!C18 + 'INVOICE 13'!E18</f>
        <v>1248</v>
      </c>
      <c r="D18" s="375"/>
      <c r="E18" s="173"/>
      <c r="F18" s="215">
        <f t="shared" si="0"/>
        <v>2496</v>
      </c>
      <c r="G18" s="220"/>
      <c r="H18" s="221"/>
      <c r="I18" s="222"/>
      <c r="J18" s="223"/>
      <c r="K18" s="220">
        <f>'APPROVED BUDGETS'!E9</f>
        <v>468</v>
      </c>
      <c r="L18" s="224">
        <f>'INVOICE 13'!L18 + 'INVOICE 13'!N18</f>
        <v>156</v>
      </c>
      <c r="M18" s="378"/>
      <c r="N18" s="175"/>
      <c r="O18" s="236">
        <f t="shared" si="2"/>
        <v>312</v>
      </c>
    </row>
    <row r="19" spans="1:15" ht="21" customHeight="1">
      <c r="A19" s="240" t="str">
        <f>'APPROVED BUDGETS'!B10</f>
        <v>Office Supplies</v>
      </c>
      <c r="B19" s="214">
        <f>'APPROVED BUDGETS'!C10</f>
        <v>2000</v>
      </c>
      <c r="C19" s="224">
        <f>'INVOICE 13'!C19 + 'INVOICE 13'!E19</f>
        <v>246.39</v>
      </c>
      <c r="D19" s="375"/>
      <c r="E19" s="173"/>
      <c r="F19" s="215">
        <f t="shared" si="1"/>
        <v>1753.6100000000001</v>
      </c>
      <c r="G19" s="220"/>
      <c r="H19" s="221"/>
      <c r="I19" s="222"/>
      <c r="J19" s="223"/>
      <c r="K19" s="220">
        <f>'APPROVED BUDGETS'!E10</f>
        <v>0</v>
      </c>
      <c r="L19" s="224">
        <f>'INVOICE 13'!L19 + 'INVOICE 13'!N19</f>
        <v>0</v>
      </c>
      <c r="M19" s="378"/>
      <c r="N19" s="175"/>
      <c r="O19" s="236">
        <f t="shared" si="2"/>
        <v>0</v>
      </c>
    </row>
    <row r="20" spans="1:15" ht="21" customHeight="1">
      <c r="A20" s="240" t="str">
        <f>'APPROVED BUDGETS'!B11</f>
        <v>Utilities</v>
      </c>
      <c r="B20" s="214">
        <f>'APPROVED BUDGETS'!C11</f>
        <v>2500</v>
      </c>
      <c r="C20" s="224">
        <f>'INVOICE 13'!C20 + 'INVOICE 13'!E20</f>
        <v>782.2</v>
      </c>
      <c r="D20" s="375"/>
      <c r="E20" s="173"/>
      <c r="F20" s="215">
        <f t="shared" si="0"/>
        <v>1717.8</v>
      </c>
      <c r="G20" s="220"/>
      <c r="H20" s="221"/>
      <c r="I20" s="222"/>
      <c r="J20" s="223"/>
      <c r="K20" s="220">
        <f>'APPROVED BUDGETS'!E11</f>
        <v>2300</v>
      </c>
      <c r="L20" s="224">
        <f>'INVOICE 13'!L20 + 'INVOICE 13'!N20</f>
        <v>817.8</v>
      </c>
      <c r="M20" s="378"/>
      <c r="N20" s="175"/>
      <c r="O20" s="236">
        <f t="shared" si="2"/>
        <v>1482.2</v>
      </c>
    </row>
    <row r="21" spans="1:15" ht="21" customHeight="1">
      <c r="A21" s="240" t="str">
        <f>'APPROVED BUDGETS'!B12</f>
        <v>Rent</v>
      </c>
      <c r="B21" s="214">
        <f>'APPROVED BUDGETS'!C12</f>
        <v>0</v>
      </c>
      <c r="C21" s="224">
        <f>'INVOICE 13'!C21 + 'INVOICE 13'!E21</f>
        <v>0</v>
      </c>
      <c r="D21" s="375"/>
      <c r="E21" s="173"/>
      <c r="F21" s="215">
        <f t="shared" si="1"/>
        <v>0</v>
      </c>
      <c r="G21" s="220"/>
      <c r="H21" s="221"/>
      <c r="I21" s="222"/>
      <c r="J21" s="223"/>
      <c r="K21" s="220">
        <f>'APPROVED BUDGETS'!E12</f>
        <v>3651.6</v>
      </c>
      <c r="L21" s="224">
        <f>'INVOICE 13'!L21 + 'INVOICE 13'!N21</f>
        <v>1217.2</v>
      </c>
      <c r="M21" s="378"/>
      <c r="N21" s="175"/>
      <c r="O21" s="236">
        <f t="shared" si="2"/>
        <v>2434.3999999999996</v>
      </c>
    </row>
    <row r="22" spans="1:15" ht="21" customHeight="1">
      <c r="A22" s="240" t="str">
        <f>'APPROVED BUDGETS'!B13</f>
        <v>Staff/Victim Travel</v>
      </c>
      <c r="B22" s="214">
        <f>'APPROVED BUDGETS'!C13</f>
        <v>1500</v>
      </c>
      <c r="C22" s="224">
        <f>'INVOICE 13'!C22 + 'INVOICE 13'!E22</f>
        <v>143.22</v>
      </c>
      <c r="D22" s="375"/>
      <c r="E22" s="173"/>
      <c r="F22" s="215">
        <f t="shared" si="0"/>
        <v>1356.78</v>
      </c>
      <c r="G22" s="220"/>
      <c r="H22" s="221"/>
      <c r="I22" s="222"/>
      <c r="J22" s="223"/>
      <c r="K22" s="220">
        <f>'APPROVED BUDGETS'!E13</f>
        <v>0</v>
      </c>
      <c r="L22" s="224">
        <f>'INVOICE 13'!L22 + 'INVOICE 13'!N22</f>
        <v>0</v>
      </c>
      <c r="M22" s="378"/>
      <c r="N22" s="175"/>
      <c r="O22" s="236">
        <f t="shared" si="2"/>
        <v>0</v>
      </c>
    </row>
    <row r="23" spans="1:15" ht="21" customHeight="1">
      <c r="A23" s="240">
        <f>'APPROVED BUDGETS'!B14</f>
        <v>0</v>
      </c>
      <c r="B23" s="214">
        <f>'APPROVED BUDGETS'!C6</f>
        <v>0</v>
      </c>
      <c r="C23" s="224">
        <f>'INVOICE 13'!C23 + 'INVOICE 13'!E23</f>
        <v>0</v>
      </c>
      <c r="D23" s="375"/>
      <c r="E23" s="173"/>
      <c r="F23" s="215">
        <f t="shared" si="1"/>
        <v>0</v>
      </c>
      <c r="G23" s="220"/>
      <c r="H23" s="221"/>
      <c r="I23" s="222"/>
      <c r="J23" s="229"/>
      <c r="K23" s="220">
        <f>'APPROVED BUDGETS'!E14</f>
        <v>0</v>
      </c>
      <c r="L23" s="224">
        <f>'INVOICE 13'!L23 + 'INVOICE 13'!N23</f>
        <v>0</v>
      </c>
      <c r="M23" s="378"/>
      <c r="N23" s="176"/>
      <c r="O23" s="236">
        <f t="shared" si="2"/>
        <v>0</v>
      </c>
    </row>
    <row r="24" spans="1:15" ht="21" customHeight="1">
      <c r="A24" s="240">
        <f>'APPROVED BUDGETS'!B15</f>
        <v>0</v>
      </c>
      <c r="B24" s="214">
        <f>'APPROVED BUDGETS'!C7</f>
        <v>3182.4</v>
      </c>
      <c r="C24" s="224">
        <f>'INVOICE 13'!C24 + 'INVOICE 13'!E24</f>
        <v>0</v>
      </c>
      <c r="D24" s="375"/>
      <c r="E24" s="173"/>
      <c r="F24" s="215">
        <f t="shared" si="0"/>
        <v>3182.4</v>
      </c>
      <c r="G24" s="220"/>
      <c r="H24" s="221"/>
      <c r="I24" s="222"/>
      <c r="J24" s="229"/>
      <c r="K24" s="220">
        <f>'APPROVED BUDGETS'!E15</f>
        <v>0</v>
      </c>
      <c r="L24" s="224">
        <f>'INVOICE 13'!L24 + 'INVOICE 13'!N24</f>
        <v>0</v>
      </c>
      <c r="M24" s="378"/>
      <c r="N24" s="176"/>
      <c r="O24" s="236">
        <f t="shared" si="2"/>
        <v>0</v>
      </c>
    </row>
    <row r="25" spans="1:15" ht="21" customHeight="1">
      <c r="A25" s="240">
        <f>'APPROVED BUDGETS'!B16</f>
        <v>0</v>
      </c>
      <c r="B25" s="214">
        <f>'APPROVED BUDGETS'!C8</f>
        <v>582.4</v>
      </c>
      <c r="C25" s="224">
        <f>'INVOICE 13'!C25 + 'INVOICE 13'!E25</f>
        <v>0</v>
      </c>
      <c r="D25" s="375"/>
      <c r="E25" s="173"/>
      <c r="F25" s="215">
        <f t="shared" si="1"/>
        <v>582.4</v>
      </c>
      <c r="G25" s="220"/>
      <c r="H25" s="221"/>
      <c r="I25" s="222"/>
      <c r="J25" s="229"/>
      <c r="K25" s="220">
        <f>'APPROVED BUDGETS'!E16</f>
        <v>0</v>
      </c>
      <c r="L25" s="224">
        <f>'INVOICE 13'!L25 + 'INVOICE 13'!N25</f>
        <v>0</v>
      </c>
      <c r="M25" s="378"/>
      <c r="N25" s="176"/>
      <c r="O25" s="236">
        <f t="shared" si="2"/>
        <v>0</v>
      </c>
    </row>
    <row r="26" spans="1:15" ht="21" customHeight="1">
      <c r="A26" s="240">
        <f>'APPROVED BUDGETS'!B17</f>
        <v>0</v>
      </c>
      <c r="B26" s="214">
        <f>'APPROVED BUDGETS'!C9</f>
        <v>3744</v>
      </c>
      <c r="C26" s="224">
        <f>'INVOICE 13'!C26 + 'INVOICE 13'!E26</f>
        <v>0</v>
      </c>
      <c r="D26" s="375"/>
      <c r="E26" s="173"/>
      <c r="F26" s="215">
        <f t="shared" si="0"/>
        <v>3744</v>
      </c>
      <c r="G26" s="220"/>
      <c r="H26" s="221"/>
      <c r="I26" s="222"/>
      <c r="J26" s="229"/>
      <c r="K26" s="220">
        <f>'APPROVED BUDGETS'!E17</f>
        <v>0</v>
      </c>
      <c r="L26" s="224">
        <f>'INVOICE 13'!L26 + 'INVOICE 13'!N26</f>
        <v>0</v>
      </c>
      <c r="M26" s="378"/>
      <c r="N26" s="176"/>
      <c r="O26" s="236">
        <f t="shared" si="2"/>
        <v>0</v>
      </c>
    </row>
    <row r="27" spans="1:15" ht="21" customHeight="1">
      <c r="A27" s="240">
        <f>'APPROVED BUDGETS'!B18</f>
        <v>0</v>
      </c>
      <c r="B27" s="214">
        <f>'APPROVED BUDGETS'!C10</f>
        <v>2000</v>
      </c>
      <c r="C27" s="224">
        <f>'INVOICE 13'!C27 + 'INVOICE 13'!E27</f>
        <v>0</v>
      </c>
      <c r="D27" s="375"/>
      <c r="E27" s="173"/>
      <c r="F27" s="215">
        <f t="shared" si="1"/>
        <v>2000</v>
      </c>
      <c r="G27" s="220"/>
      <c r="H27" s="221"/>
      <c r="I27" s="222"/>
      <c r="J27" s="229"/>
      <c r="K27" s="220">
        <f>'APPROVED BUDGETS'!E18</f>
        <v>0</v>
      </c>
      <c r="L27" s="224">
        <f>'INVOICE 13'!L27 + 'INVOICE 13'!N27</f>
        <v>0</v>
      </c>
      <c r="M27" s="378"/>
      <c r="N27" s="176"/>
      <c r="O27" s="236">
        <f t="shared" si="2"/>
        <v>0</v>
      </c>
    </row>
    <row r="28" spans="1:15" ht="21" customHeight="1">
      <c r="A28" s="240">
        <f>'APPROVED BUDGETS'!B19</f>
        <v>0</v>
      </c>
      <c r="B28" s="214">
        <f>'APPROVED BUDGETS'!C11</f>
        <v>2500</v>
      </c>
      <c r="C28" s="224">
        <f>'INVOICE 13'!C28 + 'INVOICE 13'!E28</f>
        <v>0</v>
      </c>
      <c r="D28" s="375"/>
      <c r="E28" s="173"/>
      <c r="F28" s="215">
        <f t="shared" si="0"/>
        <v>2500</v>
      </c>
      <c r="G28" s="220"/>
      <c r="H28" s="221"/>
      <c r="I28" s="222"/>
      <c r="J28" s="229"/>
      <c r="K28" s="220">
        <f>'APPROVED BUDGETS'!E19</f>
        <v>0</v>
      </c>
      <c r="L28" s="224">
        <f>'INVOICE 13'!L28 + 'INVOICE 13'!N28</f>
        <v>0</v>
      </c>
      <c r="M28" s="378"/>
      <c r="N28" s="176"/>
      <c r="O28" s="236">
        <f t="shared" si="2"/>
        <v>0</v>
      </c>
    </row>
    <row r="29" spans="1:15" ht="21" customHeight="1">
      <c r="A29" s="240">
        <f>'APPROVED BUDGETS'!B20</f>
        <v>0</v>
      </c>
      <c r="B29" s="214">
        <f>'APPROVED BUDGETS'!C12</f>
        <v>0</v>
      </c>
      <c r="C29" s="224">
        <f>'INVOICE 13'!C29 + 'INVOICE 13'!E29</f>
        <v>0</v>
      </c>
      <c r="D29" s="375"/>
      <c r="E29" s="173"/>
      <c r="F29" s="215">
        <f t="shared" si="1"/>
        <v>0</v>
      </c>
      <c r="G29" s="220"/>
      <c r="H29" s="221"/>
      <c r="I29" s="222"/>
      <c r="J29" s="229"/>
      <c r="K29" s="220">
        <f>'APPROVED BUDGETS'!E20</f>
        <v>0</v>
      </c>
      <c r="L29" s="224">
        <f>'INVOICE 13'!L29 + 'INVOICE 13'!N29</f>
        <v>0</v>
      </c>
      <c r="M29" s="378"/>
      <c r="N29" s="176"/>
      <c r="O29" s="236">
        <f t="shared" si="2"/>
        <v>0</v>
      </c>
    </row>
    <row r="30" spans="1:15" ht="21" customHeight="1">
      <c r="A30" s="240">
        <f>'APPROVED BUDGETS'!B21</f>
        <v>0</v>
      </c>
      <c r="B30" s="214">
        <f>'APPROVED BUDGETS'!C13</f>
        <v>1500</v>
      </c>
      <c r="C30" s="224">
        <f>'INVOICE 13'!C30 + 'INVOICE 13'!E30</f>
        <v>0</v>
      </c>
      <c r="D30" s="375"/>
      <c r="E30" s="173"/>
      <c r="F30" s="215">
        <f t="shared" si="0"/>
        <v>1500</v>
      </c>
      <c r="G30" s="220"/>
      <c r="H30" s="221"/>
      <c r="I30" s="222"/>
      <c r="J30" s="229"/>
      <c r="K30" s="220">
        <f>'APPROVED BUDGETS'!E21</f>
        <v>0</v>
      </c>
      <c r="L30" s="224">
        <f>'INVOICE 13'!L30 + 'INVOICE 13'!N30</f>
        <v>0</v>
      </c>
      <c r="M30" s="378"/>
      <c r="N30" s="176"/>
      <c r="O30" s="236">
        <f t="shared" si="2"/>
        <v>0</v>
      </c>
    </row>
    <row r="31" spans="1:15" ht="21" customHeight="1">
      <c r="A31" s="240">
        <f>'APPROVED BUDGETS'!B22</f>
        <v>0</v>
      </c>
      <c r="B31" s="214">
        <f>'APPROVED BUDGETS'!C14</f>
        <v>0</v>
      </c>
      <c r="C31" s="224">
        <f>'INVOICE 13'!C31 + 'INVOICE 13'!E31</f>
        <v>0</v>
      </c>
      <c r="D31" s="375"/>
      <c r="E31" s="173"/>
      <c r="F31" s="215">
        <f t="shared" si="1"/>
        <v>0</v>
      </c>
      <c r="G31" s="220"/>
      <c r="H31" s="221"/>
      <c r="I31" s="222"/>
      <c r="J31" s="229"/>
      <c r="K31" s="220">
        <f>'APPROVED BUDGETS'!E22</f>
        <v>0</v>
      </c>
      <c r="L31" s="224">
        <f>'INVOICE 13'!L31 + 'INVOICE 13'!N31</f>
        <v>0</v>
      </c>
      <c r="M31" s="378"/>
      <c r="N31" s="176"/>
      <c r="O31" s="236">
        <f t="shared" si="2"/>
        <v>0</v>
      </c>
    </row>
    <row r="32" spans="1:15" ht="21" customHeight="1" thickBot="1">
      <c r="A32" s="240">
        <f>'APPROVED BUDGETS'!B23</f>
        <v>0</v>
      </c>
      <c r="B32" s="226">
        <f>'APPROVED BUDGETS'!C23</f>
        <v>0</v>
      </c>
      <c r="C32" s="224">
        <f>'INVOICE 13'!C32 + 'INVOICE 13'!E32</f>
        <v>0</v>
      </c>
      <c r="D32" s="376"/>
      <c r="E32" s="184"/>
      <c r="F32" s="215">
        <f t="shared" si="0"/>
        <v>0</v>
      </c>
      <c r="G32" s="231"/>
      <c r="H32" s="232"/>
      <c r="I32" s="233"/>
      <c r="J32" s="234"/>
      <c r="K32" s="220">
        <f>'APPROVED BUDGETS'!E23</f>
        <v>0</v>
      </c>
      <c r="L32" s="224">
        <f>'INVOICE 13'!L32 + 'INVOICE 13'!N32</f>
        <v>0</v>
      </c>
      <c r="M32" s="379"/>
      <c r="N32" s="185"/>
      <c r="O32" s="236">
        <f t="shared" si="2"/>
        <v>0</v>
      </c>
    </row>
    <row r="33" spans="1:16" ht="25" customHeight="1" thickBot="1">
      <c r="A33" s="241" t="s">
        <v>14</v>
      </c>
      <c r="B33" s="227">
        <f t="shared" ref="B33:N33" si="3">SUM(B13:B32)</f>
        <v>68617.600000000006</v>
      </c>
      <c r="C33" s="228">
        <f t="shared" si="3"/>
        <v>17541.410000000003</v>
      </c>
      <c r="D33" s="186">
        <f t="shared" si="3"/>
        <v>0</v>
      </c>
      <c r="E33" s="186">
        <f t="shared" si="3"/>
        <v>0</v>
      </c>
      <c r="F33" s="235">
        <f>SUM(F13:F32)</f>
        <v>51076.19</v>
      </c>
      <c r="G33" s="227">
        <f t="shared" si="3"/>
        <v>0</v>
      </c>
      <c r="H33" s="228">
        <f t="shared" si="3"/>
        <v>0</v>
      </c>
      <c r="I33" s="228">
        <f t="shared" si="3"/>
        <v>0</v>
      </c>
      <c r="J33" s="235">
        <f t="shared" si="3"/>
        <v>0</v>
      </c>
      <c r="K33" s="227">
        <f t="shared" si="3"/>
        <v>13777.2</v>
      </c>
      <c r="L33" s="228">
        <f>SUM(L13:L32)</f>
        <v>4705.3900000000003</v>
      </c>
      <c r="M33" s="186">
        <f t="shared" si="3"/>
        <v>0</v>
      </c>
      <c r="N33" s="186">
        <f t="shared" si="3"/>
        <v>0</v>
      </c>
      <c r="O33" s="235">
        <f t="shared" ref="O33" si="4">SUM(O13:O32)</f>
        <v>9071.81</v>
      </c>
    </row>
    <row r="34" spans="1:16" ht="27" customHeight="1" thickBot="1">
      <c r="A34" s="528" t="s">
        <v>15</v>
      </c>
      <c r="B34" s="529"/>
      <c r="C34" s="530"/>
      <c r="D34" s="531"/>
      <c r="E34" s="531"/>
      <c r="F34" s="531"/>
      <c r="G34" s="531"/>
      <c r="H34" s="532"/>
      <c r="I34" s="50"/>
      <c r="K34" s="211"/>
      <c r="L34" s="167" t="s">
        <v>16</v>
      </c>
      <c r="M34" s="556"/>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5">E22</f>
        <v>0</v>
      </c>
      <c r="C49" s="412">
        <f t="shared" ref="C49:C54" si="6">N22</f>
        <v>0</v>
      </c>
      <c r="D49" s="373"/>
      <c r="E49" s="373"/>
      <c r="F49" s="373"/>
      <c r="G49" s="373"/>
      <c r="H49" s="373"/>
      <c r="I49" s="373"/>
      <c r="J49" s="373"/>
      <c r="K49" s="373"/>
      <c r="L49" s="373"/>
    </row>
    <row r="50" spans="1:12" ht="21" customHeight="1">
      <c r="A50" s="402" t="s">
        <v>306</v>
      </c>
      <c r="B50" s="409">
        <f t="shared" si="5"/>
        <v>0</v>
      </c>
      <c r="C50" s="412">
        <f t="shared" si="6"/>
        <v>0</v>
      </c>
      <c r="D50" s="373"/>
      <c r="E50" s="373"/>
      <c r="F50" s="373"/>
      <c r="G50" s="373"/>
      <c r="H50" s="373"/>
      <c r="I50" s="373"/>
      <c r="J50" s="373"/>
      <c r="K50" s="373"/>
      <c r="L50" s="373"/>
    </row>
    <row r="51" spans="1:12" ht="21" customHeight="1">
      <c r="A51" s="402" t="s">
        <v>307</v>
      </c>
      <c r="B51" s="409">
        <f t="shared" si="5"/>
        <v>0</v>
      </c>
      <c r="C51" s="412">
        <f t="shared" si="6"/>
        <v>0</v>
      </c>
      <c r="D51" s="373"/>
      <c r="E51" s="373"/>
      <c r="F51" s="373"/>
      <c r="G51" s="373"/>
      <c r="H51" s="373"/>
      <c r="I51" s="373"/>
      <c r="J51" s="373"/>
      <c r="K51" s="373"/>
      <c r="L51" s="373"/>
    </row>
    <row r="52" spans="1:12" ht="21" customHeight="1">
      <c r="A52" s="402" t="s">
        <v>308</v>
      </c>
      <c r="B52" s="409">
        <f t="shared" si="5"/>
        <v>0</v>
      </c>
      <c r="C52" s="412">
        <f t="shared" si="6"/>
        <v>0</v>
      </c>
      <c r="D52" s="373"/>
      <c r="E52" s="373"/>
      <c r="F52" s="373"/>
      <c r="G52" s="373"/>
      <c r="H52" s="373"/>
      <c r="I52" s="373"/>
      <c r="J52" s="373"/>
      <c r="K52" s="373"/>
      <c r="L52" s="373"/>
    </row>
    <row r="53" spans="1:12" ht="21" customHeight="1">
      <c r="A53" s="402" t="s">
        <v>309</v>
      </c>
      <c r="B53" s="409">
        <f t="shared" si="5"/>
        <v>0</v>
      </c>
      <c r="C53" s="412">
        <f t="shared" si="6"/>
        <v>0</v>
      </c>
      <c r="D53" s="373"/>
      <c r="E53" s="373"/>
      <c r="F53" s="373"/>
      <c r="G53" s="373"/>
      <c r="H53" s="373"/>
      <c r="I53" s="373"/>
      <c r="J53" s="373"/>
      <c r="K53" s="373"/>
      <c r="L53" s="373"/>
    </row>
    <row r="54" spans="1:12" ht="21" customHeight="1" thickBot="1">
      <c r="A54" s="402" t="s">
        <v>310</v>
      </c>
      <c r="B54" s="409">
        <f t="shared" si="5"/>
        <v>0</v>
      </c>
      <c r="C54" s="412">
        <f t="shared" si="6"/>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21.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65"/>
      <c r="D11" s="524"/>
      <c r="E11" s="237" t="s">
        <v>12</v>
      </c>
      <c r="F11" s="546"/>
      <c r="G11" s="547"/>
      <c r="H11" s="547"/>
      <c r="I11" s="547"/>
      <c r="J11" s="547"/>
      <c r="K11" s="548"/>
      <c r="N11" s="47" t="s">
        <v>271</v>
      </c>
      <c r="O11" s="238">
        <v>15</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14'!C13 + 'INVOICE 14'!E13</f>
        <v>3466.68</v>
      </c>
      <c r="D13" s="374"/>
      <c r="E13" s="172"/>
      <c r="F13" s="215">
        <f>SUM(B13)-(C13+E13)</f>
        <v>6933.32</v>
      </c>
      <c r="G13" s="216"/>
      <c r="H13" s="217"/>
      <c r="I13" s="218"/>
      <c r="J13" s="219"/>
      <c r="K13" s="216">
        <f>'APPROVED BUDGETS'!E4</f>
        <v>5200</v>
      </c>
      <c r="L13" s="224">
        <f>'INVOICE 14'!L13 + 'INVOICE 14'!N13</f>
        <v>1733.32</v>
      </c>
      <c r="M13" s="377"/>
      <c r="N13" s="174"/>
      <c r="O13" s="236">
        <f>SUM(K13)-(L13+N13)</f>
        <v>3466.6800000000003</v>
      </c>
    </row>
    <row r="14" spans="1:18" ht="21" customHeight="1">
      <c r="A14" s="240" t="str">
        <f>'APPROVED BUDGETS'!B5</f>
        <v>Victim Advocate</v>
      </c>
      <c r="B14" s="214">
        <f>'APPROVED BUDGETS'!C5</f>
        <v>31200</v>
      </c>
      <c r="C14" s="224">
        <f>'INVOICE 14'!C14 + 'INVOICE 14'!E14</f>
        <v>10400</v>
      </c>
      <c r="D14" s="375"/>
      <c r="E14" s="173"/>
      <c r="F14" s="215">
        <f t="shared" ref="F14:F32" si="0">SUM(B14)-(C14+E14)</f>
        <v>20800</v>
      </c>
      <c r="G14" s="220"/>
      <c r="H14" s="221"/>
      <c r="I14" s="222"/>
      <c r="J14" s="223"/>
      <c r="K14" s="220">
        <f>'APPROVED BUDGETS'!E5</f>
        <v>0</v>
      </c>
      <c r="L14" s="224">
        <f>'INVOICE 14'!L14 + 'INVOICE 14'!N14</f>
        <v>0</v>
      </c>
      <c r="M14" s="378"/>
      <c r="N14" s="175"/>
      <c r="O14" s="236">
        <f>SUM(K14)-(L14+N14)</f>
        <v>0</v>
      </c>
    </row>
    <row r="15" spans="1:18" ht="21" customHeight="1">
      <c r="A15" s="240" t="str">
        <f>'APPROVED BUDGETS'!B6</f>
        <v>Volunteer Advocates</v>
      </c>
      <c r="B15" s="214">
        <f>'APPROVED BUDGETS'!C6</f>
        <v>0</v>
      </c>
      <c r="C15" s="224">
        <f>'INVOICE 14'!C15 + 'INVOICE 14'!E15</f>
        <v>0</v>
      </c>
      <c r="D15" s="375"/>
      <c r="E15" s="173"/>
      <c r="F15" s="215">
        <f t="shared" ref="F15:F31" si="1">SUM(B15)-(C15+E15)</f>
        <v>0</v>
      </c>
      <c r="G15" s="220"/>
      <c r="H15" s="221"/>
      <c r="I15" s="222"/>
      <c r="J15" s="223"/>
      <c r="K15" s="220">
        <f>'APPROVED BUDGETS'!E6</f>
        <v>1687</v>
      </c>
      <c r="L15" s="224">
        <f>'INVOICE 14'!L15 + 'INVOICE 14'!N15</f>
        <v>624.19000000000005</v>
      </c>
      <c r="M15" s="378"/>
      <c r="N15" s="175"/>
      <c r="O15" s="236">
        <f>SUM(K15)-(L15+N15)</f>
        <v>1062.81</v>
      </c>
    </row>
    <row r="16" spans="1:18" ht="21" customHeight="1">
      <c r="A16" s="240" t="str">
        <f>'APPROVED BUDGETS'!B7</f>
        <v>FICA</v>
      </c>
      <c r="B16" s="214">
        <f>'APPROVED BUDGETS'!C7</f>
        <v>3182.4</v>
      </c>
      <c r="C16" s="224">
        <f>'INVOICE 14'!C16 + 'INVOICE 14'!E16</f>
        <v>1060.8</v>
      </c>
      <c r="D16" s="375"/>
      <c r="E16" s="173"/>
      <c r="F16" s="215">
        <f t="shared" si="0"/>
        <v>2121.6000000000004</v>
      </c>
      <c r="G16" s="220"/>
      <c r="H16" s="221"/>
      <c r="I16" s="222"/>
      <c r="J16" s="223"/>
      <c r="K16" s="220">
        <f>'APPROVED BUDGETS'!E7</f>
        <v>397.8</v>
      </c>
      <c r="L16" s="224">
        <f>'INVOICE 14'!L16 + 'INVOICE 14'!N16</f>
        <v>132.6</v>
      </c>
      <c r="M16" s="378"/>
      <c r="N16" s="175"/>
      <c r="O16" s="236">
        <f t="shared" ref="O16:O32" si="2">SUM(K16)-(L16+N16)</f>
        <v>265.20000000000005</v>
      </c>
    </row>
    <row r="17" spans="1:15" ht="21" customHeight="1">
      <c r="A17" s="240" t="str">
        <f>'APPROVED BUDGETS'!B8</f>
        <v>Workers Comp</v>
      </c>
      <c r="B17" s="214">
        <f>'APPROVED BUDGETS'!C8</f>
        <v>582.4</v>
      </c>
      <c r="C17" s="224">
        <f>'INVOICE 14'!C17 + 'INVOICE 14'!E17</f>
        <v>194.12</v>
      </c>
      <c r="D17" s="375"/>
      <c r="E17" s="173"/>
      <c r="F17" s="215">
        <f t="shared" si="1"/>
        <v>388.28</v>
      </c>
      <c r="G17" s="220"/>
      <c r="H17" s="221"/>
      <c r="I17" s="222"/>
      <c r="J17" s="223"/>
      <c r="K17" s="220">
        <f>'APPROVED BUDGETS'!E8</f>
        <v>72.8</v>
      </c>
      <c r="L17" s="224">
        <f>'INVOICE 14'!L17 + 'INVOICE 14'!N17</f>
        <v>24.28</v>
      </c>
      <c r="M17" s="378"/>
      <c r="N17" s="175"/>
      <c r="O17" s="236">
        <f t="shared" si="2"/>
        <v>48.519999999999996</v>
      </c>
    </row>
    <row r="18" spans="1:15" ht="21" customHeight="1">
      <c r="A18" s="240" t="str">
        <f>'APPROVED BUDGETS'!B9</f>
        <v>Retirement</v>
      </c>
      <c r="B18" s="214">
        <f>'APPROVED BUDGETS'!C9</f>
        <v>3744</v>
      </c>
      <c r="C18" s="224">
        <f>'INVOICE 14'!C18 + 'INVOICE 14'!E18</f>
        <v>1248</v>
      </c>
      <c r="D18" s="375"/>
      <c r="E18" s="173"/>
      <c r="F18" s="215">
        <f t="shared" si="0"/>
        <v>2496</v>
      </c>
      <c r="G18" s="220"/>
      <c r="H18" s="221"/>
      <c r="I18" s="222"/>
      <c r="J18" s="223"/>
      <c r="K18" s="220">
        <f>'APPROVED BUDGETS'!E9</f>
        <v>468</v>
      </c>
      <c r="L18" s="224">
        <f>'INVOICE 14'!L18 + 'INVOICE 14'!N18</f>
        <v>156</v>
      </c>
      <c r="M18" s="378"/>
      <c r="N18" s="175"/>
      <c r="O18" s="236">
        <f t="shared" si="2"/>
        <v>312</v>
      </c>
    </row>
    <row r="19" spans="1:15" ht="21" customHeight="1">
      <c r="A19" s="240" t="str">
        <f>'APPROVED BUDGETS'!B10</f>
        <v>Office Supplies</v>
      </c>
      <c r="B19" s="214">
        <f>'APPROVED BUDGETS'!C10</f>
        <v>2000</v>
      </c>
      <c r="C19" s="224">
        <f>'INVOICE 14'!C19 + 'INVOICE 14'!E19</f>
        <v>246.39</v>
      </c>
      <c r="D19" s="375"/>
      <c r="E19" s="173"/>
      <c r="F19" s="215">
        <f t="shared" si="1"/>
        <v>1753.6100000000001</v>
      </c>
      <c r="G19" s="220"/>
      <c r="H19" s="221"/>
      <c r="I19" s="222"/>
      <c r="J19" s="223"/>
      <c r="K19" s="220">
        <f>'APPROVED BUDGETS'!E10</f>
        <v>0</v>
      </c>
      <c r="L19" s="224">
        <f>'INVOICE 14'!L19 + 'INVOICE 14'!N19</f>
        <v>0</v>
      </c>
      <c r="M19" s="378"/>
      <c r="N19" s="175"/>
      <c r="O19" s="236">
        <f t="shared" si="2"/>
        <v>0</v>
      </c>
    </row>
    <row r="20" spans="1:15" ht="21" customHeight="1">
      <c r="A20" s="240" t="str">
        <f>'APPROVED BUDGETS'!B11</f>
        <v>Utilities</v>
      </c>
      <c r="B20" s="214">
        <f>'APPROVED BUDGETS'!C11</f>
        <v>2500</v>
      </c>
      <c r="C20" s="224">
        <f>'INVOICE 14'!C20 + 'INVOICE 14'!E20</f>
        <v>782.2</v>
      </c>
      <c r="D20" s="375"/>
      <c r="E20" s="173"/>
      <c r="F20" s="215">
        <f t="shared" si="0"/>
        <v>1717.8</v>
      </c>
      <c r="G20" s="220"/>
      <c r="H20" s="221"/>
      <c r="I20" s="222"/>
      <c r="J20" s="223"/>
      <c r="K20" s="220">
        <f>'APPROVED BUDGETS'!E11</f>
        <v>2300</v>
      </c>
      <c r="L20" s="224">
        <f>'INVOICE 14'!L20 + 'INVOICE 14'!N20</f>
        <v>817.8</v>
      </c>
      <c r="M20" s="378"/>
      <c r="N20" s="175"/>
      <c r="O20" s="236">
        <f t="shared" si="2"/>
        <v>1482.2</v>
      </c>
    </row>
    <row r="21" spans="1:15" ht="21" customHeight="1">
      <c r="A21" s="240" t="str">
        <f>'APPROVED BUDGETS'!B12</f>
        <v>Rent</v>
      </c>
      <c r="B21" s="214">
        <f>'APPROVED BUDGETS'!C12</f>
        <v>0</v>
      </c>
      <c r="C21" s="224">
        <f>'INVOICE 14'!C21 + 'INVOICE 14'!E21</f>
        <v>0</v>
      </c>
      <c r="D21" s="375"/>
      <c r="E21" s="173"/>
      <c r="F21" s="215">
        <f t="shared" si="1"/>
        <v>0</v>
      </c>
      <c r="G21" s="220"/>
      <c r="H21" s="221"/>
      <c r="I21" s="222"/>
      <c r="J21" s="223"/>
      <c r="K21" s="220">
        <f>'APPROVED BUDGETS'!E12</f>
        <v>3651.6</v>
      </c>
      <c r="L21" s="224">
        <f>'INVOICE 14'!L21 + 'INVOICE 14'!N21</f>
        <v>1217.2</v>
      </c>
      <c r="M21" s="378"/>
      <c r="N21" s="175"/>
      <c r="O21" s="236">
        <f t="shared" si="2"/>
        <v>2434.3999999999996</v>
      </c>
    </row>
    <row r="22" spans="1:15" ht="21" customHeight="1">
      <c r="A22" s="240" t="str">
        <f>'APPROVED BUDGETS'!B13</f>
        <v>Staff/Victim Travel</v>
      </c>
      <c r="B22" s="214">
        <f>'APPROVED BUDGETS'!C13</f>
        <v>1500</v>
      </c>
      <c r="C22" s="224">
        <f>'INVOICE 14'!C22 + 'INVOICE 14'!E22</f>
        <v>143.22</v>
      </c>
      <c r="D22" s="375"/>
      <c r="E22" s="173"/>
      <c r="F22" s="215">
        <f t="shared" si="0"/>
        <v>1356.78</v>
      </c>
      <c r="G22" s="220"/>
      <c r="H22" s="221"/>
      <c r="I22" s="222"/>
      <c r="J22" s="223"/>
      <c r="K22" s="220">
        <f>'APPROVED BUDGETS'!E13</f>
        <v>0</v>
      </c>
      <c r="L22" s="224">
        <f>'INVOICE 14'!L22 + 'INVOICE 14'!N22</f>
        <v>0</v>
      </c>
      <c r="M22" s="378"/>
      <c r="N22" s="175"/>
      <c r="O22" s="236">
        <f t="shared" si="2"/>
        <v>0</v>
      </c>
    </row>
    <row r="23" spans="1:15" ht="21" customHeight="1">
      <c r="A23" s="240">
        <f>'APPROVED BUDGETS'!B14</f>
        <v>0</v>
      </c>
      <c r="B23" s="214">
        <f>'APPROVED BUDGETS'!C14</f>
        <v>0</v>
      </c>
      <c r="C23" s="224">
        <f>'INVOICE 14'!C23 + 'INVOICE 14'!E23</f>
        <v>0</v>
      </c>
      <c r="D23" s="375"/>
      <c r="E23" s="173"/>
      <c r="F23" s="215">
        <f t="shared" si="1"/>
        <v>0</v>
      </c>
      <c r="G23" s="220"/>
      <c r="H23" s="221"/>
      <c r="I23" s="222"/>
      <c r="J23" s="229"/>
      <c r="K23" s="220">
        <f>'APPROVED BUDGETS'!E14</f>
        <v>0</v>
      </c>
      <c r="L23" s="224">
        <f>'INVOICE 14'!L23 + 'INVOICE 14'!N23</f>
        <v>0</v>
      </c>
      <c r="M23" s="378"/>
      <c r="N23" s="176"/>
      <c r="O23" s="236">
        <f t="shared" si="2"/>
        <v>0</v>
      </c>
    </row>
    <row r="24" spans="1:15" ht="21" customHeight="1">
      <c r="A24" s="240">
        <f>'APPROVED BUDGETS'!B15</f>
        <v>0</v>
      </c>
      <c r="B24" s="214">
        <f>'APPROVED BUDGETS'!C15</f>
        <v>0</v>
      </c>
      <c r="C24" s="224">
        <f>'INVOICE 14'!C24 + 'INVOICE 14'!E24</f>
        <v>0</v>
      </c>
      <c r="D24" s="375"/>
      <c r="E24" s="173"/>
      <c r="F24" s="215">
        <f t="shared" si="0"/>
        <v>0</v>
      </c>
      <c r="G24" s="220"/>
      <c r="H24" s="221"/>
      <c r="I24" s="222"/>
      <c r="J24" s="229"/>
      <c r="K24" s="220">
        <f>'APPROVED BUDGETS'!E15</f>
        <v>0</v>
      </c>
      <c r="L24" s="224">
        <f>'INVOICE 14'!L24 + 'INVOICE 14'!N24</f>
        <v>0</v>
      </c>
      <c r="M24" s="378"/>
      <c r="N24" s="176"/>
      <c r="O24" s="236">
        <f t="shared" si="2"/>
        <v>0</v>
      </c>
    </row>
    <row r="25" spans="1:15" ht="21" customHeight="1">
      <c r="A25" s="240">
        <f>'APPROVED BUDGETS'!B16</f>
        <v>0</v>
      </c>
      <c r="B25" s="214">
        <f>'APPROVED BUDGETS'!C16</f>
        <v>0</v>
      </c>
      <c r="C25" s="224">
        <f>'INVOICE 14'!C25 + 'INVOICE 14'!E25</f>
        <v>0</v>
      </c>
      <c r="D25" s="375"/>
      <c r="E25" s="173"/>
      <c r="F25" s="215">
        <f t="shared" si="1"/>
        <v>0</v>
      </c>
      <c r="G25" s="220"/>
      <c r="H25" s="221"/>
      <c r="I25" s="222"/>
      <c r="J25" s="229"/>
      <c r="K25" s="220">
        <f>'APPROVED BUDGETS'!E16</f>
        <v>0</v>
      </c>
      <c r="L25" s="224">
        <f>'INVOICE 14'!L25 + 'INVOICE 14'!N25</f>
        <v>0</v>
      </c>
      <c r="M25" s="378"/>
      <c r="N25" s="176"/>
      <c r="O25" s="236">
        <f t="shared" si="2"/>
        <v>0</v>
      </c>
    </row>
    <row r="26" spans="1:15" ht="21" customHeight="1">
      <c r="A26" s="240">
        <f>'APPROVED BUDGETS'!B17</f>
        <v>0</v>
      </c>
      <c r="B26" s="214">
        <f>'APPROVED BUDGETS'!C17</f>
        <v>0</v>
      </c>
      <c r="C26" s="224">
        <f>'INVOICE 14'!C26 + 'INVOICE 14'!E26</f>
        <v>0</v>
      </c>
      <c r="D26" s="375"/>
      <c r="E26" s="173"/>
      <c r="F26" s="215">
        <f t="shared" si="0"/>
        <v>0</v>
      </c>
      <c r="G26" s="220"/>
      <c r="H26" s="221"/>
      <c r="I26" s="222"/>
      <c r="J26" s="229"/>
      <c r="K26" s="220">
        <f>'APPROVED BUDGETS'!E17</f>
        <v>0</v>
      </c>
      <c r="L26" s="224">
        <f>'INVOICE 14'!L26 + 'INVOICE 14'!N26</f>
        <v>0</v>
      </c>
      <c r="M26" s="378"/>
      <c r="N26" s="176"/>
      <c r="O26" s="236">
        <f t="shared" si="2"/>
        <v>0</v>
      </c>
    </row>
    <row r="27" spans="1:15" ht="21" customHeight="1">
      <c r="A27" s="240">
        <f>'APPROVED BUDGETS'!B18</f>
        <v>0</v>
      </c>
      <c r="B27" s="214">
        <f>'APPROVED BUDGETS'!C18</f>
        <v>0</v>
      </c>
      <c r="C27" s="224">
        <f>'INVOICE 14'!C27 + 'INVOICE 14'!E27</f>
        <v>0</v>
      </c>
      <c r="D27" s="375"/>
      <c r="E27" s="173"/>
      <c r="F27" s="215">
        <f t="shared" si="1"/>
        <v>0</v>
      </c>
      <c r="G27" s="220"/>
      <c r="H27" s="221"/>
      <c r="I27" s="222"/>
      <c r="J27" s="229"/>
      <c r="K27" s="220">
        <f>'APPROVED BUDGETS'!E18</f>
        <v>0</v>
      </c>
      <c r="L27" s="224">
        <f>'INVOICE 14'!L27 + 'INVOICE 14'!N27</f>
        <v>0</v>
      </c>
      <c r="M27" s="378"/>
      <c r="N27" s="176"/>
      <c r="O27" s="236">
        <f t="shared" si="2"/>
        <v>0</v>
      </c>
    </row>
    <row r="28" spans="1:15" ht="21" customHeight="1">
      <c r="A28" s="240">
        <f>'APPROVED BUDGETS'!B19</f>
        <v>0</v>
      </c>
      <c r="B28" s="214">
        <f>'APPROVED BUDGETS'!C19</f>
        <v>0</v>
      </c>
      <c r="C28" s="224">
        <f>'INVOICE 14'!C28 + 'INVOICE 14'!E28</f>
        <v>0</v>
      </c>
      <c r="D28" s="375"/>
      <c r="E28" s="173"/>
      <c r="F28" s="215">
        <f t="shared" si="0"/>
        <v>0</v>
      </c>
      <c r="G28" s="220"/>
      <c r="H28" s="221"/>
      <c r="I28" s="222"/>
      <c r="J28" s="229"/>
      <c r="K28" s="220">
        <f>'APPROVED BUDGETS'!E19</f>
        <v>0</v>
      </c>
      <c r="L28" s="224">
        <f>'INVOICE 14'!L28 + 'INVOICE 14'!N28</f>
        <v>0</v>
      </c>
      <c r="M28" s="378"/>
      <c r="N28" s="176"/>
      <c r="O28" s="236">
        <f t="shared" si="2"/>
        <v>0</v>
      </c>
    </row>
    <row r="29" spans="1:15" ht="21" customHeight="1">
      <c r="A29" s="240">
        <f>'APPROVED BUDGETS'!B20</f>
        <v>0</v>
      </c>
      <c r="B29" s="214">
        <f>'APPROVED BUDGETS'!C20</f>
        <v>0</v>
      </c>
      <c r="C29" s="224">
        <f>'INVOICE 14'!C29 + 'INVOICE 14'!E29</f>
        <v>0</v>
      </c>
      <c r="D29" s="375"/>
      <c r="E29" s="173"/>
      <c r="F29" s="215">
        <f t="shared" si="1"/>
        <v>0</v>
      </c>
      <c r="G29" s="220"/>
      <c r="H29" s="221"/>
      <c r="I29" s="222"/>
      <c r="J29" s="229"/>
      <c r="K29" s="220">
        <f>'APPROVED BUDGETS'!E20</f>
        <v>0</v>
      </c>
      <c r="L29" s="224">
        <f>'INVOICE 14'!L29 + 'INVOICE 14'!N29</f>
        <v>0</v>
      </c>
      <c r="M29" s="378"/>
      <c r="N29" s="176"/>
      <c r="O29" s="236">
        <f t="shared" si="2"/>
        <v>0</v>
      </c>
    </row>
    <row r="30" spans="1:15" ht="21" customHeight="1">
      <c r="A30" s="240">
        <f>'APPROVED BUDGETS'!B21</f>
        <v>0</v>
      </c>
      <c r="B30" s="214">
        <f>'APPROVED BUDGETS'!C21</f>
        <v>0</v>
      </c>
      <c r="C30" s="224">
        <f>'INVOICE 14'!C30 + 'INVOICE 14'!E30</f>
        <v>0</v>
      </c>
      <c r="D30" s="375"/>
      <c r="E30" s="173"/>
      <c r="F30" s="215">
        <f t="shared" si="0"/>
        <v>0</v>
      </c>
      <c r="G30" s="220"/>
      <c r="H30" s="221"/>
      <c r="I30" s="222"/>
      <c r="J30" s="229"/>
      <c r="K30" s="220">
        <f>'APPROVED BUDGETS'!E21</f>
        <v>0</v>
      </c>
      <c r="L30" s="224">
        <f>'INVOICE 14'!L30 + 'INVOICE 14'!N30</f>
        <v>0</v>
      </c>
      <c r="M30" s="378"/>
      <c r="N30" s="176"/>
      <c r="O30" s="236">
        <f t="shared" si="2"/>
        <v>0</v>
      </c>
    </row>
    <row r="31" spans="1:15" ht="21" customHeight="1">
      <c r="A31" s="240">
        <f>'APPROVED BUDGETS'!B22</f>
        <v>0</v>
      </c>
      <c r="B31" s="214">
        <f>'APPROVED BUDGETS'!C22</f>
        <v>0</v>
      </c>
      <c r="C31" s="224">
        <f>'INVOICE 14'!C31 + 'INVOICE 14'!E31</f>
        <v>0</v>
      </c>
      <c r="D31" s="375"/>
      <c r="E31" s="173"/>
      <c r="F31" s="215">
        <f t="shared" si="1"/>
        <v>0</v>
      </c>
      <c r="G31" s="220"/>
      <c r="H31" s="221"/>
      <c r="I31" s="222"/>
      <c r="J31" s="229"/>
      <c r="K31" s="220">
        <f>'APPROVED BUDGETS'!E22</f>
        <v>0</v>
      </c>
      <c r="L31" s="224">
        <f>'INVOICE 14'!L31 + 'INVOICE 14'!N31</f>
        <v>0</v>
      </c>
      <c r="M31" s="378"/>
      <c r="N31" s="176"/>
      <c r="O31" s="236">
        <f t="shared" si="2"/>
        <v>0</v>
      </c>
    </row>
    <row r="32" spans="1:15" ht="21" customHeight="1" thickBot="1">
      <c r="A32" s="240">
        <f>'APPROVED BUDGETS'!B23</f>
        <v>0</v>
      </c>
      <c r="B32" s="214">
        <f>'APPROVED BUDGETS'!C23</f>
        <v>0</v>
      </c>
      <c r="C32" s="224">
        <f>'INVOICE 14'!C32 + 'INVOICE 14'!E32</f>
        <v>0</v>
      </c>
      <c r="D32" s="376"/>
      <c r="E32" s="184"/>
      <c r="F32" s="215">
        <f t="shared" si="0"/>
        <v>0</v>
      </c>
      <c r="G32" s="231"/>
      <c r="H32" s="232"/>
      <c r="I32" s="233"/>
      <c r="J32" s="234"/>
      <c r="K32" s="220">
        <f>'APPROVED BUDGETS'!E23</f>
        <v>0</v>
      </c>
      <c r="L32" s="224">
        <f>'INVOICE 14'!L32 + 'INVOICE 14'!N32</f>
        <v>0</v>
      </c>
      <c r="M32" s="379"/>
      <c r="N32" s="185"/>
      <c r="O32" s="236">
        <f t="shared" si="2"/>
        <v>0</v>
      </c>
    </row>
    <row r="33" spans="1:16" ht="25" customHeight="1" thickBot="1">
      <c r="A33" s="241" t="s">
        <v>14</v>
      </c>
      <c r="B33" s="227">
        <f t="shared" ref="B33:N33" si="3">SUM(B13:B32)</f>
        <v>55108.800000000003</v>
      </c>
      <c r="C33" s="228">
        <f t="shared" si="3"/>
        <v>17541.410000000003</v>
      </c>
      <c r="D33" s="186">
        <f t="shared" si="3"/>
        <v>0</v>
      </c>
      <c r="E33" s="186">
        <f t="shared" si="3"/>
        <v>0</v>
      </c>
      <c r="F33" s="235">
        <f>SUM(F13:F32)</f>
        <v>37567.39</v>
      </c>
      <c r="G33" s="227">
        <f t="shared" si="3"/>
        <v>0</v>
      </c>
      <c r="H33" s="228">
        <f t="shared" si="3"/>
        <v>0</v>
      </c>
      <c r="I33" s="228">
        <f t="shared" si="3"/>
        <v>0</v>
      </c>
      <c r="J33" s="235">
        <f t="shared" si="3"/>
        <v>0</v>
      </c>
      <c r="K33" s="227">
        <f t="shared" si="3"/>
        <v>13777.2</v>
      </c>
      <c r="L33" s="228">
        <f>SUM(L13:L32)</f>
        <v>4705.3900000000003</v>
      </c>
      <c r="M33" s="186">
        <f>SUM(M13:M32)</f>
        <v>0</v>
      </c>
      <c r="N33" s="186">
        <f t="shared" si="3"/>
        <v>0</v>
      </c>
      <c r="O33" s="235">
        <f t="shared" ref="O33" si="4">SUM(O13:O32)</f>
        <v>9071.81</v>
      </c>
    </row>
    <row r="34" spans="1:16" ht="27" customHeight="1" thickBot="1">
      <c r="A34" s="528" t="s">
        <v>15</v>
      </c>
      <c r="B34" s="529"/>
      <c r="C34" s="530"/>
      <c r="D34" s="531"/>
      <c r="E34" s="531"/>
      <c r="F34" s="531"/>
      <c r="G34" s="531"/>
      <c r="H34" s="532"/>
      <c r="I34" s="50"/>
      <c r="K34" s="211"/>
      <c r="L34" s="167" t="s">
        <v>16</v>
      </c>
      <c r="M34" s="556"/>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5">E22</f>
        <v>0</v>
      </c>
      <c r="C49" s="412">
        <f t="shared" ref="C49:C54" si="6">N22</f>
        <v>0</v>
      </c>
      <c r="D49" s="373"/>
      <c r="E49" s="373"/>
      <c r="F49" s="373"/>
      <c r="G49" s="373"/>
      <c r="H49" s="373"/>
      <c r="I49" s="373"/>
      <c r="J49" s="373"/>
      <c r="K49" s="373"/>
      <c r="L49" s="373"/>
    </row>
    <row r="50" spans="1:12" ht="21" customHeight="1">
      <c r="A50" s="402" t="s">
        <v>306</v>
      </c>
      <c r="B50" s="409">
        <f t="shared" si="5"/>
        <v>0</v>
      </c>
      <c r="C50" s="412">
        <f t="shared" si="6"/>
        <v>0</v>
      </c>
      <c r="D50" s="373"/>
      <c r="E50" s="373"/>
      <c r="F50" s="373"/>
      <c r="G50" s="373"/>
      <c r="H50" s="373"/>
      <c r="I50" s="373"/>
      <c r="J50" s="373"/>
      <c r="K50" s="373"/>
      <c r="L50" s="373"/>
    </row>
    <row r="51" spans="1:12" ht="21" customHeight="1">
      <c r="A51" s="402" t="s">
        <v>307</v>
      </c>
      <c r="B51" s="409">
        <f t="shared" si="5"/>
        <v>0</v>
      </c>
      <c r="C51" s="412">
        <f t="shared" si="6"/>
        <v>0</v>
      </c>
      <c r="D51" s="373"/>
      <c r="E51" s="373"/>
      <c r="F51" s="373"/>
      <c r="G51" s="373"/>
      <c r="H51" s="373"/>
      <c r="I51" s="373"/>
      <c r="J51" s="373"/>
      <c r="K51" s="373"/>
      <c r="L51" s="373"/>
    </row>
    <row r="52" spans="1:12" ht="21" customHeight="1">
      <c r="A52" s="402" t="s">
        <v>308</v>
      </c>
      <c r="B52" s="409">
        <f t="shared" si="5"/>
        <v>0</v>
      </c>
      <c r="C52" s="412">
        <f t="shared" si="6"/>
        <v>0</v>
      </c>
      <c r="D52" s="373"/>
      <c r="E52" s="373"/>
      <c r="F52" s="373"/>
      <c r="G52" s="373"/>
      <c r="H52" s="373"/>
      <c r="I52" s="373"/>
      <c r="J52" s="373"/>
      <c r="K52" s="373"/>
      <c r="L52" s="373"/>
    </row>
    <row r="53" spans="1:12" ht="21" customHeight="1">
      <c r="A53" s="402" t="s">
        <v>309</v>
      </c>
      <c r="B53" s="409">
        <f t="shared" si="5"/>
        <v>0</v>
      </c>
      <c r="C53" s="412">
        <f t="shared" si="6"/>
        <v>0</v>
      </c>
      <c r="D53" s="373"/>
      <c r="E53" s="373"/>
      <c r="F53" s="373"/>
      <c r="G53" s="373"/>
      <c r="H53" s="373"/>
      <c r="I53" s="373"/>
      <c r="J53" s="373"/>
      <c r="K53" s="373"/>
      <c r="L53" s="373"/>
    </row>
    <row r="54" spans="1:12" ht="21" customHeight="1" thickBot="1">
      <c r="A54" s="402" t="s">
        <v>310</v>
      </c>
      <c r="B54" s="409">
        <f t="shared" si="5"/>
        <v>0</v>
      </c>
      <c r="C54" s="412">
        <f t="shared" si="6"/>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22.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65"/>
      <c r="D11" s="524"/>
      <c r="E11" s="237" t="s">
        <v>12</v>
      </c>
      <c r="F11" s="546"/>
      <c r="G11" s="547"/>
      <c r="H11" s="547"/>
      <c r="I11" s="547"/>
      <c r="J11" s="547"/>
      <c r="K11" s="548"/>
      <c r="N11" s="47" t="s">
        <v>271</v>
      </c>
      <c r="O11" s="238">
        <v>16</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15'!C13 + 'INVOICE 15'!E13</f>
        <v>3466.68</v>
      </c>
      <c r="D13" s="374"/>
      <c r="E13" s="172"/>
      <c r="F13" s="215">
        <f>SUM(B13)-(C13+E13)</f>
        <v>6933.32</v>
      </c>
      <c r="G13" s="216"/>
      <c r="H13" s="217"/>
      <c r="I13" s="218"/>
      <c r="J13" s="219"/>
      <c r="K13" s="216">
        <f>'APPROVED BUDGETS'!E4</f>
        <v>5200</v>
      </c>
      <c r="L13" s="224">
        <f>'INVOICE 15'!L13 + 'INVOICE 15'!N13</f>
        <v>1733.32</v>
      </c>
      <c r="M13" s="377"/>
      <c r="N13" s="174"/>
      <c r="O13" s="236">
        <f>SUM(K13)-(L13+N13)</f>
        <v>3466.6800000000003</v>
      </c>
    </row>
    <row r="14" spans="1:18" ht="21" customHeight="1">
      <c r="A14" s="240" t="str">
        <f>'APPROVED BUDGETS'!B5</f>
        <v>Victim Advocate</v>
      </c>
      <c r="B14" s="214">
        <f>'APPROVED BUDGETS'!C5</f>
        <v>31200</v>
      </c>
      <c r="C14" s="224">
        <f>'INVOICE 15'!C14 + 'INVOICE 15'!E14</f>
        <v>10400</v>
      </c>
      <c r="D14" s="375"/>
      <c r="E14" s="173"/>
      <c r="F14" s="215">
        <f t="shared" ref="F14:F32" si="0">SUM(B14)-(C14+E14)</f>
        <v>20800</v>
      </c>
      <c r="G14" s="220"/>
      <c r="H14" s="221"/>
      <c r="I14" s="222"/>
      <c r="J14" s="223"/>
      <c r="K14" s="220">
        <f>'APPROVED BUDGETS'!E5</f>
        <v>0</v>
      </c>
      <c r="L14" s="224">
        <f>'INVOICE 15'!L14 + 'INVOICE 15'!N14</f>
        <v>0</v>
      </c>
      <c r="M14" s="378"/>
      <c r="N14" s="175"/>
      <c r="O14" s="236">
        <f>SUM(K14)-(L14+N14)</f>
        <v>0</v>
      </c>
    </row>
    <row r="15" spans="1:18" ht="21" customHeight="1">
      <c r="A15" s="240" t="str">
        <f>'APPROVED BUDGETS'!B6</f>
        <v>Volunteer Advocates</v>
      </c>
      <c r="B15" s="214">
        <f>'APPROVED BUDGETS'!C6</f>
        <v>0</v>
      </c>
      <c r="C15" s="224">
        <f>'INVOICE 15'!C15 + 'INVOICE 15'!E15</f>
        <v>0</v>
      </c>
      <c r="D15" s="375"/>
      <c r="E15" s="173"/>
      <c r="F15" s="215">
        <f t="shared" ref="F15:F31" si="1">SUM(B15)-(C15+E15)</f>
        <v>0</v>
      </c>
      <c r="G15" s="220"/>
      <c r="H15" s="221"/>
      <c r="I15" s="222"/>
      <c r="J15" s="223"/>
      <c r="K15" s="220">
        <f>'APPROVED BUDGETS'!E6</f>
        <v>1687</v>
      </c>
      <c r="L15" s="224">
        <f>'INVOICE 15'!L15 + 'INVOICE 15'!N15</f>
        <v>624.19000000000005</v>
      </c>
      <c r="M15" s="378"/>
      <c r="N15" s="175"/>
      <c r="O15" s="236">
        <f>SUM(K15)-(L15+N15)</f>
        <v>1062.81</v>
      </c>
    </row>
    <row r="16" spans="1:18" ht="21" customHeight="1">
      <c r="A16" s="240" t="str">
        <f>'APPROVED BUDGETS'!B7</f>
        <v>FICA</v>
      </c>
      <c r="B16" s="214">
        <f>'APPROVED BUDGETS'!C7</f>
        <v>3182.4</v>
      </c>
      <c r="C16" s="224">
        <f>'INVOICE 15'!C16 + 'INVOICE 15'!E16</f>
        <v>1060.8</v>
      </c>
      <c r="D16" s="375"/>
      <c r="E16" s="173"/>
      <c r="F16" s="215">
        <f t="shared" si="0"/>
        <v>2121.6000000000004</v>
      </c>
      <c r="G16" s="220"/>
      <c r="H16" s="221"/>
      <c r="I16" s="222"/>
      <c r="J16" s="223"/>
      <c r="K16" s="220">
        <f>'APPROVED BUDGETS'!E7</f>
        <v>397.8</v>
      </c>
      <c r="L16" s="224">
        <f>'INVOICE 15'!L16 + 'INVOICE 15'!N16</f>
        <v>132.6</v>
      </c>
      <c r="M16" s="378"/>
      <c r="N16" s="175"/>
      <c r="O16" s="236">
        <f t="shared" ref="O16:O32" si="2">SUM(K16)-(L16+N16)</f>
        <v>265.20000000000005</v>
      </c>
    </row>
    <row r="17" spans="1:15" ht="21" customHeight="1">
      <c r="A17" s="240" t="str">
        <f>'APPROVED BUDGETS'!B8</f>
        <v>Workers Comp</v>
      </c>
      <c r="B17" s="214">
        <f>'APPROVED BUDGETS'!C8</f>
        <v>582.4</v>
      </c>
      <c r="C17" s="224">
        <f>'INVOICE 15'!C17 + 'INVOICE 15'!E17</f>
        <v>194.12</v>
      </c>
      <c r="D17" s="375"/>
      <c r="E17" s="173"/>
      <c r="F17" s="215">
        <f t="shared" si="1"/>
        <v>388.28</v>
      </c>
      <c r="G17" s="220"/>
      <c r="H17" s="221"/>
      <c r="I17" s="222"/>
      <c r="J17" s="223"/>
      <c r="K17" s="220">
        <f>'APPROVED BUDGETS'!E8</f>
        <v>72.8</v>
      </c>
      <c r="L17" s="224">
        <f>'INVOICE 15'!L17 + 'INVOICE 15'!N17</f>
        <v>24.28</v>
      </c>
      <c r="M17" s="378"/>
      <c r="N17" s="175"/>
      <c r="O17" s="236">
        <f t="shared" si="2"/>
        <v>48.519999999999996</v>
      </c>
    </row>
    <row r="18" spans="1:15" ht="21" customHeight="1">
      <c r="A18" s="240" t="str">
        <f>'APPROVED BUDGETS'!B9</f>
        <v>Retirement</v>
      </c>
      <c r="B18" s="214">
        <f>'APPROVED BUDGETS'!C9</f>
        <v>3744</v>
      </c>
      <c r="C18" s="224">
        <f>'INVOICE 15'!C18 + 'INVOICE 15'!E18</f>
        <v>1248</v>
      </c>
      <c r="D18" s="375"/>
      <c r="E18" s="173"/>
      <c r="F18" s="215">
        <f t="shared" si="0"/>
        <v>2496</v>
      </c>
      <c r="G18" s="220"/>
      <c r="H18" s="221"/>
      <c r="I18" s="222"/>
      <c r="J18" s="223"/>
      <c r="K18" s="220">
        <f>'APPROVED BUDGETS'!E9</f>
        <v>468</v>
      </c>
      <c r="L18" s="224">
        <f>'INVOICE 15'!L18 + 'INVOICE 15'!N18</f>
        <v>156</v>
      </c>
      <c r="M18" s="378"/>
      <c r="N18" s="175"/>
      <c r="O18" s="236">
        <f t="shared" si="2"/>
        <v>312</v>
      </c>
    </row>
    <row r="19" spans="1:15" ht="21" customHeight="1">
      <c r="A19" s="240" t="str">
        <f>'APPROVED BUDGETS'!B10</f>
        <v>Office Supplies</v>
      </c>
      <c r="B19" s="214">
        <f>'APPROVED BUDGETS'!C10</f>
        <v>2000</v>
      </c>
      <c r="C19" s="224">
        <f>'INVOICE 15'!C19 + 'INVOICE 15'!E19</f>
        <v>246.39</v>
      </c>
      <c r="D19" s="375"/>
      <c r="E19" s="173"/>
      <c r="F19" s="215">
        <f t="shared" si="1"/>
        <v>1753.6100000000001</v>
      </c>
      <c r="G19" s="220"/>
      <c r="H19" s="221"/>
      <c r="I19" s="222"/>
      <c r="J19" s="223"/>
      <c r="K19" s="220">
        <f>'APPROVED BUDGETS'!E10</f>
        <v>0</v>
      </c>
      <c r="L19" s="224">
        <f>'INVOICE 15'!L19 + 'INVOICE 15'!N19</f>
        <v>0</v>
      </c>
      <c r="M19" s="378"/>
      <c r="N19" s="175"/>
      <c r="O19" s="236">
        <f t="shared" si="2"/>
        <v>0</v>
      </c>
    </row>
    <row r="20" spans="1:15" ht="21" customHeight="1">
      <c r="A20" s="240" t="str">
        <f>'APPROVED BUDGETS'!B11</f>
        <v>Utilities</v>
      </c>
      <c r="B20" s="214">
        <f>'APPROVED BUDGETS'!C11</f>
        <v>2500</v>
      </c>
      <c r="C20" s="224">
        <f>'INVOICE 15'!C20 + 'INVOICE 15'!E20</f>
        <v>782.2</v>
      </c>
      <c r="D20" s="375"/>
      <c r="E20" s="173"/>
      <c r="F20" s="215">
        <f t="shared" si="0"/>
        <v>1717.8</v>
      </c>
      <c r="G20" s="220"/>
      <c r="H20" s="221"/>
      <c r="I20" s="222"/>
      <c r="J20" s="223"/>
      <c r="K20" s="220">
        <f>'APPROVED BUDGETS'!E11</f>
        <v>2300</v>
      </c>
      <c r="L20" s="224">
        <f>'INVOICE 15'!L20 + 'INVOICE 15'!N20</f>
        <v>817.8</v>
      </c>
      <c r="M20" s="378"/>
      <c r="N20" s="175"/>
      <c r="O20" s="236">
        <f t="shared" si="2"/>
        <v>1482.2</v>
      </c>
    </row>
    <row r="21" spans="1:15" ht="21" customHeight="1">
      <c r="A21" s="240" t="str">
        <f>'APPROVED BUDGETS'!B12</f>
        <v>Rent</v>
      </c>
      <c r="B21" s="214">
        <f>'APPROVED BUDGETS'!C12</f>
        <v>0</v>
      </c>
      <c r="C21" s="224">
        <f>'INVOICE 15'!C21 + 'INVOICE 15'!E21</f>
        <v>0</v>
      </c>
      <c r="D21" s="375"/>
      <c r="E21" s="173"/>
      <c r="F21" s="215">
        <f t="shared" si="1"/>
        <v>0</v>
      </c>
      <c r="G21" s="220"/>
      <c r="H21" s="221"/>
      <c r="I21" s="222"/>
      <c r="J21" s="223"/>
      <c r="K21" s="220">
        <f>'APPROVED BUDGETS'!E12</f>
        <v>3651.6</v>
      </c>
      <c r="L21" s="224">
        <f>'INVOICE 15'!L21 + 'INVOICE 15'!N21</f>
        <v>1217.2</v>
      </c>
      <c r="M21" s="378"/>
      <c r="N21" s="175"/>
      <c r="O21" s="236">
        <f t="shared" si="2"/>
        <v>2434.3999999999996</v>
      </c>
    </row>
    <row r="22" spans="1:15" ht="21" customHeight="1">
      <c r="A22" s="240" t="str">
        <f>'APPROVED BUDGETS'!B13</f>
        <v>Staff/Victim Travel</v>
      </c>
      <c r="B22" s="214">
        <f>'APPROVED BUDGETS'!C13</f>
        <v>1500</v>
      </c>
      <c r="C22" s="224">
        <f>'INVOICE 15'!C22 + 'INVOICE 15'!E22</f>
        <v>143.22</v>
      </c>
      <c r="D22" s="375"/>
      <c r="E22" s="173"/>
      <c r="F22" s="215">
        <f t="shared" si="0"/>
        <v>1356.78</v>
      </c>
      <c r="G22" s="220"/>
      <c r="H22" s="221"/>
      <c r="I22" s="222"/>
      <c r="J22" s="223"/>
      <c r="K22" s="220">
        <f>'APPROVED BUDGETS'!E13</f>
        <v>0</v>
      </c>
      <c r="L22" s="224">
        <f>'INVOICE 15'!L22 + 'INVOICE 15'!N22</f>
        <v>0</v>
      </c>
      <c r="M22" s="378"/>
      <c r="N22" s="175"/>
      <c r="O22" s="236">
        <f t="shared" si="2"/>
        <v>0</v>
      </c>
    </row>
    <row r="23" spans="1:15" ht="21" customHeight="1">
      <c r="A23" s="240">
        <f>'APPROVED BUDGETS'!B14</f>
        <v>0</v>
      </c>
      <c r="B23" s="214">
        <f>'APPROVED BUDGETS'!C14</f>
        <v>0</v>
      </c>
      <c r="C23" s="224">
        <f>'INVOICE 15'!C23 + 'INVOICE 15'!E23</f>
        <v>0</v>
      </c>
      <c r="D23" s="375"/>
      <c r="E23" s="173"/>
      <c r="F23" s="215">
        <f t="shared" si="1"/>
        <v>0</v>
      </c>
      <c r="G23" s="220"/>
      <c r="H23" s="221"/>
      <c r="I23" s="222"/>
      <c r="J23" s="229"/>
      <c r="K23" s="220">
        <f>'APPROVED BUDGETS'!E14</f>
        <v>0</v>
      </c>
      <c r="L23" s="224">
        <f>'INVOICE 15'!L23 + 'INVOICE 15'!N23</f>
        <v>0</v>
      </c>
      <c r="M23" s="378"/>
      <c r="N23" s="176"/>
      <c r="O23" s="236">
        <f t="shared" si="2"/>
        <v>0</v>
      </c>
    </row>
    <row r="24" spans="1:15" ht="21" customHeight="1">
      <c r="A24" s="240">
        <f>'APPROVED BUDGETS'!B15</f>
        <v>0</v>
      </c>
      <c r="B24" s="214">
        <f>'APPROVED BUDGETS'!C15</f>
        <v>0</v>
      </c>
      <c r="C24" s="224">
        <f>'INVOICE 15'!C24 + 'INVOICE 15'!E24</f>
        <v>0</v>
      </c>
      <c r="D24" s="375"/>
      <c r="E24" s="173"/>
      <c r="F24" s="215">
        <f t="shared" si="0"/>
        <v>0</v>
      </c>
      <c r="G24" s="220"/>
      <c r="H24" s="221"/>
      <c r="I24" s="222"/>
      <c r="J24" s="229"/>
      <c r="K24" s="220">
        <f>'APPROVED BUDGETS'!E15</f>
        <v>0</v>
      </c>
      <c r="L24" s="224">
        <f>'INVOICE 15'!L24 + 'INVOICE 15'!N24</f>
        <v>0</v>
      </c>
      <c r="M24" s="378"/>
      <c r="N24" s="176"/>
      <c r="O24" s="236">
        <f t="shared" si="2"/>
        <v>0</v>
      </c>
    </row>
    <row r="25" spans="1:15" ht="21" customHeight="1">
      <c r="A25" s="240">
        <f>'APPROVED BUDGETS'!B16</f>
        <v>0</v>
      </c>
      <c r="B25" s="214">
        <f>'APPROVED BUDGETS'!C16</f>
        <v>0</v>
      </c>
      <c r="C25" s="224">
        <f>'INVOICE 15'!C25 + 'INVOICE 15'!E25</f>
        <v>0</v>
      </c>
      <c r="D25" s="375"/>
      <c r="E25" s="173"/>
      <c r="F25" s="215">
        <f t="shared" si="1"/>
        <v>0</v>
      </c>
      <c r="G25" s="220"/>
      <c r="H25" s="221"/>
      <c r="I25" s="222"/>
      <c r="J25" s="229"/>
      <c r="K25" s="220">
        <f>'APPROVED BUDGETS'!E16</f>
        <v>0</v>
      </c>
      <c r="L25" s="224">
        <f>'INVOICE 15'!L25 + 'INVOICE 15'!N25</f>
        <v>0</v>
      </c>
      <c r="M25" s="378"/>
      <c r="N25" s="176"/>
      <c r="O25" s="236">
        <f t="shared" si="2"/>
        <v>0</v>
      </c>
    </row>
    <row r="26" spans="1:15" ht="21" customHeight="1">
      <c r="A26" s="240">
        <f>'APPROVED BUDGETS'!B17</f>
        <v>0</v>
      </c>
      <c r="B26" s="214">
        <f>'APPROVED BUDGETS'!C17</f>
        <v>0</v>
      </c>
      <c r="C26" s="224">
        <f>'INVOICE 15'!C26 + 'INVOICE 15'!E26</f>
        <v>0</v>
      </c>
      <c r="D26" s="375"/>
      <c r="E26" s="173"/>
      <c r="F26" s="215">
        <f t="shared" si="0"/>
        <v>0</v>
      </c>
      <c r="G26" s="220"/>
      <c r="H26" s="221"/>
      <c r="I26" s="222"/>
      <c r="J26" s="229"/>
      <c r="K26" s="220">
        <f>'APPROVED BUDGETS'!E17</f>
        <v>0</v>
      </c>
      <c r="L26" s="224">
        <f>'INVOICE 15'!L26 + 'INVOICE 15'!N26</f>
        <v>0</v>
      </c>
      <c r="M26" s="378"/>
      <c r="N26" s="176"/>
      <c r="O26" s="236">
        <f t="shared" si="2"/>
        <v>0</v>
      </c>
    </row>
    <row r="27" spans="1:15" ht="21" customHeight="1">
      <c r="A27" s="240">
        <f>'APPROVED BUDGETS'!B18</f>
        <v>0</v>
      </c>
      <c r="B27" s="214">
        <f>'APPROVED BUDGETS'!C18</f>
        <v>0</v>
      </c>
      <c r="C27" s="224">
        <f>'INVOICE 15'!C27 + 'INVOICE 15'!E27</f>
        <v>0</v>
      </c>
      <c r="D27" s="375"/>
      <c r="E27" s="173"/>
      <c r="F27" s="215">
        <f t="shared" si="1"/>
        <v>0</v>
      </c>
      <c r="G27" s="220"/>
      <c r="H27" s="221"/>
      <c r="I27" s="222"/>
      <c r="J27" s="229"/>
      <c r="K27" s="220">
        <f>'APPROVED BUDGETS'!E18</f>
        <v>0</v>
      </c>
      <c r="L27" s="224">
        <f>'INVOICE 15'!L27 + 'INVOICE 15'!N27</f>
        <v>0</v>
      </c>
      <c r="M27" s="378"/>
      <c r="N27" s="176"/>
      <c r="O27" s="236">
        <f t="shared" si="2"/>
        <v>0</v>
      </c>
    </row>
    <row r="28" spans="1:15" ht="21" customHeight="1">
      <c r="A28" s="240">
        <f>'APPROVED BUDGETS'!B19</f>
        <v>0</v>
      </c>
      <c r="B28" s="214">
        <f>'APPROVED BUDGETS'!C19</f>
        <v>0</v>
      </c>
      <c r="C28" s="224">
        <f>'INVOICE 15'!C28 + 'INVOICE 15'!E28</f>
        <v>0</v>
      </c>
      <c r="D28" s="375"/>
      <c r="E28" s="173"/>
      <c r="F28" s="215">
        <f t="shared" si="0"/>
        <v>0</v>
      </c>
      <c r="G28" s="220"/>
      <c r="H28" s="221"/>
      <c r="I28" s="222"/>
      <c r="J28" s="229"/>
      <c r="K28" s="220">
        <f>'APPROVED BUDGETS'!E19</f>
        <v>0</v>
      </c>
      <c r="L28" s="224">
        <f>'INVOICE 15'!L28 + 'INVOICE 15'!N28</f>
        <v>0</v>
      </c>
      <c r="M28" s="378"/>
      <c r="N28" s="176"/>
      <c r="O28" s="236">
        <f t="shared" si="2"/>
        <v>0</v>
      </c>
    </row>
    <row r="29" spans="1:15" ht="21" customHeight="1">
      <c r="A29" s="240">
        <f>'APPROVED BUDGETS'!B20</f>
        <v>0</v>
      </c>
      <c r="B29" s="214">
        <f>'APPROVED BUDGETS'!C20</f>
        <v>0</v>
      </c>
      <c r="C29" s="224">
        <f>'INVOICE 15'!C29 + 'INVOICE 15'!E29</f>
        <v>0</v>
      </c>
      <c r="D29" s="375"/>
      <c r="E29" s="173"/>
      <c r="F29" s="215">
        <f t="shared" si="1"/>
        <v>0</v>
      </c>
      <c r="G29" s="220"/>
      <c r="H29" s="221"/>
      <c r="I29" s="222"/>
      <c r="J29" s="229"/>
      <c r="K29" s="220">
        <f>'APPROVED BUDGETS'!E20</f>
        <v>0</v>
      </c>
      <c r="L29" s="224">
        <f>'INVOICE 15'!L29 + 'INVOICE 15'!N29</f>
        <v>0</v>
      </c>
      <c r="M29" s="378"/>
      <c r="N29" s="176"/>
      <c r="O29" s="236">
        <f t="shared" si="2"/>
        <v>0</v>
      </c>
    </row>
    <row r="30" spans="1:15" ht="21" customHeight="1">
      <c r="A30" s="240">
        <f>'APPROVED BUDGETS'!B21</f>
        <v>0</v>
      </c>
      <c r="B30" s="214">
        <f>'APPROVED BUDGETS'!C21</f>
        <v>0</v>
      </c>
      <c r="C30" s="224">
        <f>'INVOICE 15'!C30 + 'INVOICE 15'!E30</f>
        <v>0</v>
      </c>
      <c r="D30" s="375"/>
      <c r="E30" s="173"/>
      <c r="F30" s="215">
        <f t="shared" si="0"/>
        <v>0</v>
      </c>
      <c r="G30" s="220"/>
      <c r="H30" s="221"/>
      <c r="I30" s="222"/>
      <c r="J30" s="229"/>
      <c r="K30" s="220">
        <f>'APPROVED BUDGETS'!E21</f>
        <v>0</v>
      </c>
      <c r="L30" s="224">
        <f>'INVOICE 15'!L30 + 'INVOICE 15'!N30</f>
        <v>0</v>
      </c>
      <c r="M30" s="378"/>
      <c r="N30" s="176"/>
      <c r="O30" s="236">
        <f t="shared" si="2"/>
        <v>0</v>
      </c>
    </row>
    <row r="31" spans="1:15" ht="21" customHeight="1">
      <c r="A31" s="240">
        <f>'APPROVED BUDGETS'!B22</f>
        <v>0</v>
      </c>
      <c r="B31" s="214">
        <f>'APPROVED BUDGETS'!C22</f>
        <v>0</v>
      </c>
      <c r="C31" s="224">
        <f>'INVOICE 15'!C31 + 'INVOICE 15'!E31</f>
        <v>0</v>
      </c>
      <c r="D31" s="375"/>
      <c r="E31" s="173"/>
      <c r="F31" s="215">
        <f t="shared" si="1"/>
        <v>0</v>
      </c>
      <c r="G31" s="220"/>
      <c r="H31" s="221"/>
      <c r="I31" s="222"/>
      <c r="J31" s="229"/>
      <c r="K31" s="220">
        <f>'APPROVED BUDGETS'!E22</f>
        <v>0</v>
      </c>
      <c r="L31" s="224">
        <f>'INVOICE 15'!L31 + 'INVOICE 15'!N31</f>
        <v>0</v>
      </c>
      <c r="M31" s="378"/>
      <c r="N31" s="176"/>
      <c r="O31" s="236">
        <f t="shared" si="2"/>
        <v>0</v>
      </c>
    </row>
    <row r="32" spans="1:15" ht="21" customHeight="1" thickBot="1">
      <c r="A32" s="240">
        <f>'APPROVED BUDGETS'!B23</f>
        <v>0</v>
      </c>
      <c r="B32" s="226">
        <f>'APPROVED BUDGETS'!C23</f>
        <v>0</v>
      </c>
      <c r="C32" s="224">
        <f>'INVOICE 15'!C32 + 'INVOICE 15'!E32</f>
        <v>0</v>
      </c>
      <c r="D32" s="376"/>
      <c r="E32" s="184"/>
      <c r="F32" s="215">
        <f t="shared" si="0"/>
        <v>0</v>
      </c>
      <c r="G32" s="231"/>
      <c r="H32" s="232"/>
      <c r="I32" s="233"/>
      <c r="J32" s="234"/>
      <c r="K32" s="220">
        <f>'APPROVED BUDGETS'!E23</f>
        <v>0</v>
      </c>
      <c r="L32" s="224">
        <f>'INVOICE 15'!L32 + 'INVOICE 15'!N32</f>
        <v>0</v>
      </c>
      <c r="M32" s="379"/>
      <c r="N32" s="185"/>
      <c r="O32" s="236">
        <f t="shared" si="2"/>
        <v>0</v>
      </c>
    </row>
    <row r="33" spans="1:16" ht="25" customHeight="1" thickBot="1">
      <c r="A33" s="241" t="s">
        <v>14</v>
      </c>
      <c r="B33" s="227">
        <f t="shared" ref="B33:N33" si="3">SUM(B13:B32)</f>
        <v>55108.800000000003</v>
      </c>
      <c r="C33" s="228">
        <f t="shared" si="3"/>
        <v>17541.410000000003</v>
      </c>
      <c r="D33" s="186">
        <f t="shared" si="3"/>
        <v>0</v>
      </c>
      <c r="E33" s="186">
        <f t="shared" si="3"/>
        <v>0</v>
      </c>
      <c r="F33" s="235">
        <f>SUM(F13:F32)</f>
        <v>37567.39</v>
      </c>
      <c r="G33" s="227">
        <f t="shared" si="3"/>
        <v>0</v>
      </c>
      <c r="H33" s="228">
        <f t="shared" si="3"/>
        <v>0</v>
      </c>
      <c r="I33" s="228">
        <f t="shared" si="3"/>
        <v>0</v>
      </c>
      <c r="J33" s="235">
        <f t="shared" si="3"/>
        <v>0</v>
      </c>
      <c r="K33" s="227">
        <f t="shared" si="3"/>
        <v>13777.2</v>
      </c>
      <c r="L33" s="228">
        <f>SUM(L13:L32)</f>
        <v>4705.3900000000003</v>
      </c>
      <c r="M33" s="186">
        <f t="shared" si="3"/>
        <v>0</v>
      </c>
      <c r="N33" s="186">
        <f t="shared" si="3"/>
        <v>0</v>
      </c>
      <c r="O33" s="235">
        <f t="shared" ref="O33" si="4">SUM(O13:O32)</f>
        <v>9071.81</v>
      </c>
    </row>
    <row r="34" spans="1:16" ht="27" customHeight="1" thickBot="1">
      <c r="A34" s="528" t="s">
        <v>15</v>
      </c>
      <c r="B34" s="529"/>
      <c r="C34" s="530"/>
      <c r="D34" s="531"/>
      <c r="E34" s="531"/>
      <c r="F34" s="531"/>
      <c r="G34" s="531"/>
      <c r="H34" s="532"/>
      <c r="I34" s="50"/>
      <c r="K34" s="211"/>
      <c r="L34" s="167" t="s">
        <v>16</v>
      </c>
      <c r="M34" s="556"/>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5">E22</f>
        <v>0</v>
      </c>
      <c r="C49" s="412">
        <f t="shared" ref="C49:C54" si="6">N22</f>
        <v>0</v>
      </c>
      <c r="D49" s="373"/>
      <c r="E49" s="373"/>
      <c r="F49" s="373"/>
      <c r="G49" s="373"/>
      <c r="H49" s="373"/>
      <c r="I49" s="373"/>
      <c r="J49" s="373"/>
      <c r="K49" s="373"/>
      <c r="L49" s="373"/>
    </row>
    <row r="50" spans="1:12" ht="21" customHeight="1">
      <c r="A50" s="402" t="s">
        <v>306</v>
      </c>
      <c r="B50" s="409">
        <f t="shared" si="5"/>
        <v>0</v>
      </c>
      <c r="C50" s="412">
        <f t="shared" si="6"/>
        <v>0</v>
      </c>
      <c r="D50" s="373"/>
      <c r="E50" s="373"/>
      <c r="F50" s="373"/>
      <c r="G50" s="373"/>
      <c r="H50" s="373"/>
      <c r="I50" s="373"/>
      <c r="J50" s="373"/>
      <c r="K50" s="373"/>
      <c r="L50" s="373"/>
    </row>
    <row r="51" spans="1:12" ht="21" customHeight="1">
      <c r="A51" s="402" t="s">
        <v>307</v>
      </c>
      <c r="B51" s="409">
        <f t="shared" si="5"/>
        <v>0</v>
      </c>
      <c r="C51" s="412">
        <f t="shared" si="6"/>
        <v>0</v>
      </c>
      <c r="D51" s="373"/>
      <c r="E51" s="373"/>
      <c r="F51" s="373"/>
      <c r="G51" s="373"/>
      <c r="H51" s="373"/>
      <c r="I51" s="373"/>
      <c r="J51" s="373"/>
      <c r="K51" s="373"/>
      <c r="L51" s="373"/>
    </row>
    <row r="52" spans="1:12" ht="21" customHeight="1">
      <c r="A52" s="402" t="s">
        <v>308</v>
      </c>
      <c r="B52" s="409">
        <f t="shared" si="5"/>
        <v>0</v>
      </c>
      <c r="C52" s="412">
        <f t="shared" si="6"/>
        <v>0</v>
      </c>
      <c r="D52" s="373"/>
      <c r="E52" s="373"/>
      <c r="F52" s="373"/>
      <c r="G52" s="373"/>
      <c r="H52" s="373"/>
      <c r="I52" s="373"/>
      <c r="J52" s="373"/>
      <c r="K52" s="373"/>
      <c r="L52" s="373"/>
    </row>
    <row r="53" spans="1:12" ht="21" customHeight="1">
      <c r="A53" s="402" t="s">
        <v>309</v>
      </c>
      <c r="B53" s="409">
        <f t="shared" si="5"/>
        <v>0</v>
      </c>
      <c r="C53" s="412">
        <f t="shared" si="6"/>
        <v>0</v>
      </c>
      <c r="D53" s="373"/>
      <c r="E53" s="373"/>
      <c r="F53" s="373"/>
      <c r="G53" s="373"/>
      <c r="H53" s="373"/>
      <c r="I53" s="373"/>
      <c r="J53" s="373"/>
      <c r="K53" s="373"/>
      <c r="L53" s="373"/>
    </row>
    <row r="54" spans="1:12" ht="21" customHeight="1" thickBot="1">
      <c r="A54" s="402" t="s">
        <v>310</v>
      </c>
      <c r="B54" s="409">
        <f t="shared" si="5"/>
        <v>0</v>
      </c>
      <c r="C54" s="412">
        <f t="shared" si="6"/>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23.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65"/>
      <c r="D11" s="524"/>
      <c r="E11" s="237" t="s">
        <v>12</v>
      </c>
      <c r="F11" s="546"/>
      <c r="G11" s="547"/>
      <c r="H11" s="547"/>
      <c r="I11" s="547"/>
      <c r="J11" s="547"/>
      <c r="K11" s="548"/>
      <c r="N11" s="47" t="s">
        <v>271</v>
      </c>
      <c r="O11" s="238">
        <v>17</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thickBot="1">
      <c r="A13" s="426" t="str">
        <f>'APPROVED BUDGETS'!B4</f>
        <v>Executive Director</v>
      </c>
      <c r="B13" s="415">
        <f>'APPROVED BUDGETS'!C4</f>
        <v>10400</v>
      </c>
      <c r="C13" s="224">
        <f>'INVOICE 16'!C13 + 'INVOICE 16'!E13</f>
        <v>3466.68</v>
      </c>
      <c r="D13" s="374"/>
      <c r="E13" s="172"/>
      <c r="F13" s="215">
        <f>SUM(B13)-(C13+E13)</f>
        <v>6933.32</v>
      </c>
      <c r="G13" s="216"/>
      <c r="H13" s="217"/>
      <c r="I13" s="218"/>
      <c r="J13" s="219"/>
      <c r="K13" s="216">
        <f>'APPROVED BUDGETS'!E4</f>
        <v>5200</v>
      </c>
      <c r="L13" s="224">
        <f>'INVOICE 16'!L13 + 'INVOICE 16'!N13</f>
        <v>1733.32</v>
      </c>
      <c r="M13" s="377"/>
      <c r="N13" s="432"/>
      <c r="O13" s="236">
        <f>SUM(K13)-(L13+N13)</f>
        <v>3466.6800000000003</v>
      </c>
    </row>
    <row r="14" spans="1:18" ht="21" customHeight="1" thickBot="1">
      <c r="A14" s="427" t="str">
        <f>'APPROVED BUDGETS'!B5</f>
        <v>Victim Advocate</v>
      </c>
      <c r="B14" s="214">
        <f>'APPROVED BUDGETS'!C5</f>
        <v>31200</v>
      </c>
      <c r="C14" s="224">
        <f>'INVOICE 16'!C14 + 'INVOICE 16'!E14</f>
        <v>10400</v>
      </c>
      <c r="D14" s="374"/>
      <c r="E14" s="172"/>
      <c r="F14" s="215">
        <f>SUM(B14)-(C14+E14)</f>
        <v>20800</v>
      </c>
      <c r="G14" s="216"/>
      <c r="H14" s="217"/>
      <c r="I14" s="218"/>
      <c r="J14" s="219"/>
      <c r="K14" s="216">
        <f>'APPROVED BUDGETS'!E5</f>
        <v>0</v>
      </c>
      <c r="L14" s="224">
        <f>'INVOICE 16'!L14 + 'INVOICE 16'!N14</f>
        <v>0</v>
      </c>
      <c r="M14" s="377"/>
      <c r="N14" s="434"/>
      <c r="O14" s="236">
        <f>SUM(K14)-(L14+N14)</f>
        <v>0</v>
      </c>
    </row>
    <row r="15" spans="1:18" ht="21" customHeight="1" thickBot="1">
      <c r="A15" s="427" t="str">
        <f>'APPROVED BUDGETS'!B6</f>
        <v>Volunteer Advocates</v>
      </c>
      <c r="B15" s="214">
        <f>'APPROVED BUDGETS'!C6</f>
        <v>0</v>
      </c>
      <c r="C15" s="224">
        <f>'INVOICE 16'!C15 + 'INVOICE 16'!E15</f>
        <v>0</v>
      </c>
      <c r="D15" s="374"/>
      <c r="E15" s="172"/>
      <c r="F15" s="215">
        <f>SUM(B15)-(C15+E15)</f>
        <v>0</v>
      </c>
      <c r="G15" s="216"/>
      <c r="H15" s="217"/>
      <c r="I15" s="218"/>
      <c r="J15" s="219"/>
      <c r="K15" s="216">
        <f>'APPROVED BUDGETS'!E6</f>
        <v>1687</v>
      </c>
      <c r="L15" s="224">
        <f>'INVOICE 16'!L15 + 'INVOICE 16'!N15</f>
        <v>624.19000000000005</v>
      </c>
      <c r="M15" s="377"/>
      <c r="N15" s="434"/>
      <c r="O15" s="236">
        <f>SUM(K15)-(L15+N15)</f>
        <v>1062.81</v>
      </c>
    </row>
    <row r="16" spans="1:18" ht="21" customHeight="1" thickBot="1">
      <c r="A16" s="427" t="str">
        <f>'APPROVED BUDGETS'!B7</f>
        <v>FICA</v>
      </c>
      <c r="B16" s="214">
        <f>'APPROVED BUDGETS'!C7</f>
        <v>3182.4</v>
      </c>
      <c r="C16" s="224">
        <f>'INVOICE 16'!C16 + 'INVOICE 16'!E16</f>
        <v>1060.8</v>
      </c>
      <c r="D16" s="374"/>
      <c r="E16" s="172"/>
      <c r="F16" s="215">
        <f t="shared" ref="F16:F32" si="0">SUM(B16)-(C16+E16)</f>
        <v>2121.6000000000004</v>
      </c>
      <c r="G16" s="216"/>
      <c r="H16" s="217"/>
      <c r="I16" s="218"/>
      <c r="J16" s="219"/>
      <c r="K16" s="216">
        <f>'APPROVED BUDGETS'!E7</f>
        <v>397.8</v>
      </c>
      <c r="L16" s="224">
        <f>'INVOICE 16'!L16 + 'INVOICE 16'!N16</f>
        <v>132.6</v>
      </c>
      <c r="M16" s="377"/>
      <c r="N16" s="434"/>
      <c r="O16" s="236">
        <f t="shared" ref="O16:O32" si="1">SUM(K16)-(L16+N16)</f>
        <v>265.20000000000005</v>
      </c>
    </row>
    <row r="17" spans="1:15" ht="21" customHeight="1" thickBot="1">
      <c r="A17" s="427" t="str">
        <f>'APPROVED BUDGETS'!B8</f>
        <v>Workers Comp</v>
      </c>
      <c r="B17" s="214">
        <f>'APPROVED BUDGETS'!C8</f>
        <v>582.4</v>
      </c>
      <c r="C17" s="224">
        <f>'INVOICE 16'!C17 + 'INVOICE 16'!E17</f>
        <v>194.12</v>
      </c>
      <c r="D17" s="374"/>
      <c r="E17" s="172"/>
      <c r="F17" s="215">
        <f t="shared" si="0"/>
        <v>388.28</v>
      </c>
      <c r="G17" s="216"/>
      <c r="H17" s="217"/>
      <c r="I17" s="218"/>
      <c r="J17" s="219"/>
      <c r="K17" s="216">
        <f>'APPROVED BUDGETS'!E8</f>
        <v>72.8</v>
      </c>
      <c r="L17" s="224">
        <f>'INVOICE 16'!L17 + 'INVOICE 16'!N17</f>
        <v>24.28</v>
      </c>
      <c r="M17" s="377"/>
      <c r="N17" s="434"/>
      <c r="O17" s="236">
        <f t="shared" si="1"/>
        <v>48.519999999999996</v>
      </c>
    </row>
    <row r="18" spans="1:15" ht="21" customHeight="1" thickBot="1">
      <c r="A18" s="427" t="str">
        <f>'APPROVED BUDGETS'!B9</f>
        <v>Retirement</v>
      </c>
      <c r="B18" s="214">
        <f>'APPROVED BUDGETS'!C9</f>
        <v>3744</v>
      </c>
      <c r="C18" s="224">
        <f>'INVOICE 16'!C18 + 'INVOICE 16'!E18</f>
        <v>1248</v>
      </c>
      <c r="D18" s="374"/>
      <c r="E18" s="172"/>
      <c r="F18" s="215">
        <f t="shared" si="0"/>
        <v>2496</v>
      </c>
      <c r="G18" s="216"/>
      <c r="H18" s="217"/>
      <c r="I18" s="218"/>
      <c r="J18" s="219"/>
      <c r="K18" s="216">
        <f>'APPROVED BUDGETS'!E9</f>
        <v>468</v>
      </c>
      <c r="L18" s="224">
        <f>'INVOICE 16'!L18 + 'INVOICE 16'!N18</f>
        <v>156</v>
      </c>
      <c r="M18" s="377"/>
      <c r="N18" s="434"/>
      <c r="O18" s="236">
        <f t="shared" si="1"/>
        <v>312</v>
      </c>
    </row>
    <row r="19" spans="1:15" ht="21" customHeight="1" thickBot="1">
      <c r="A19" s="427" t="str">
        <f>'APPROVED BUDGETS'!B10</f>
        <v>Office Supplies</v>
      </c>
      <c r="B19" s="214">
        <f>'APPROVED BUDGETS'!C10</f>
        <v>2000</v>
      </c>
      <c r="C19" s="224">
        <f>'INVOICE 16'!C19 + 'INVOICE 16'!E19</f>
        <v>246.39</v>
      </c>
      <c r="D19" s="374"/>
      <c r="E19" s="172"/>
      <c r="F19" s="215">
        <f t="shared" si="0"/>
        <v>1753.6100000000001</v>
      </c>
      <c r="G19" s="216"/>
      <c r="H19" s="217"/>
      <c r="I19" s="218"/>
      <c r="J19" s="219"/>
      <c r="K19" s="216">
        <f>'APPROVED BUDGETS'!E10</f>
        <v>0</v>
      </c>
      <c r="L19" s="224">
        <f>'INVOICE 16'!L19 + 'INVOICE 16'!N19</f>
        <v>0</v>
      </c>
      <c r="M19" s="377"/>
      <c r="N19" s="434"/>
      <c r="O19" s="236">
        <f t="shared" si="1"/>
        <v>0</v>
      </c>
    </row>
    <row r="20" spans="1:15" ht="21" customHeight="1">
      <c r="A20" s="427" t="str">
        <f>'APPROVED BUDGETS'!B11</f>
        <v>Utilities</v>
      </c>
      <c r="B20" s="214">
        <f>'APPROVED BUDGETS'!C11</f>
        <v>2500</v>
      </c>
      <c r="C20" s="224">
        <f>'INVOICE 16'!C20 + 'INVOICE 16'!E20</f>
        <v>782.2</v>
      </c>
      <c r="D20" s="374"/>
      <c r="E20" s="172"/>
      <c r="F20" s="215">
        <f t="shared" si="0"/>
        <v>1717.8</v>
      </c>
      <c r="G20" s="216"/>
      <c r="H20" s="217"/>
      <c r="I20" s="218"/>
      <c r="J20" s="219"/>
      <c r="K20" s="216">
        <f>'APPROVED BUDGETS'!E11</f>
        <v>2300</v>
      </c>
      <c r="L20" s="224">
        <f>'INVOICE 16'!L20 + 'INVOICE 16'!N20</f>
        <v>817.8</v>
      </c>
      <c r="M20" s="377"/>
      <c r="N20" s="434"/>
      <c r="O20" s="236">
        <f t="shared" si="1"/>
        <v>1482.2</v>
      </c>
    </row>
    <row r="21" spans="1:15" ht="21" customHeight="1">
      <c r="A21" s="427" t="str">
        <f>'APPROVED BUDGETS'!B12</f>
        <v>Rent</v>
      </c>
      <c r="B21" s="214">
        <f>'APPROVED BUDGETS'!C12</f>
        <v>0</v>
      </c>
      <c r="C21" s="224">
        <f>'INVOICE 16'!C21 + 'INVOICE 16'!E21</f>
        <v>0</v>
      </c>
      <c r="D21" s="375"/>
      <c r="E21" s="173"/>
      <c r="F21" s="215">
        <f t="shared" si="0"/>
        <v>0</v>
      </c>
      <c r="G21" s="220"/>
      <c r="H21" s="221"/>
      <c r="I21" s="222"/>
      <c r="J21" s="223"/>
      <c r="K21" s="216">
        <f>'APPROVED BUDGETS'!E12</f>
        <v>3651.6</v>
      </c>
      <c r="L21" s="224">
        <f>'INVOICE 16'!L21 + 'INVOICE 16'!N21</f>
        <v>1217.2</v>
      </c>
      <c r="M21" s="378"/>
      <c r="N21" s="175"/>
      <c r="O21" s="236">
        <f t="shared" si="1"/>
        <v>2434.3999999999996</v>
      </c>
    </row>
    <row r="22" spans="1:15" ht="21" customHeight="1">
      <c r="A22" s="427" t="str">
        <f>'APPROVED BUDGETS'!B13</f>
        <v>Staff/Victim Travel</v>
      </c>
      <c r="B22" s="214">
        <f>'APPROVED BUDGETS'!C13</f>
        <v>1500</v>
      </c>
      <c r="C22" s="224">
        <f>'INVOICE 16'!C22 + 'INVOICE 16'!E22</f>
        <v>143.22</v>
      </c>
      <c r="D22" s="375"/>
      <c r="E22" s="173"/>
      <c r="F22" s="215">
        <f t="shared" si="0"/>
        <v>1356.78</v>
      </c>
      <c r="G22" s="220"/>
      <c r="H22" s="221"/>
      <c r="I22" s="222"/>
      <c r="J22" s="223"/>
      <c r="K22" s="216">
        <f>'APPROVED BUDGETS'!E13</f>
        <v>0</v>
      </c>
      <c r="L22" s="224">
        <f>'INVOICE 16'!L22 + 'INVOICE 16'!N22</f>
        <v>0</v>
      </c>
      <c r="M22" s="378"/>
      <c r="N22" s="175"/>
      <c r="O22" s="236">
        <f t="shared" si="1"/>
        <v>0</v>
      </c>
    </row>
    <row r="23" spans="1:15" ht="21" customHeight="1">
      <c r="A23" s="427">
        <f>'APPROVED BUDGETS'!B14</f>
        <v>0</v>
      </c>
      <c r="B23" s="214">
        <f>'APPROVED BUDGETS'!C14</f>
        <v>0</v>
      </c>
      <c r="C23" s="224">
        <f>'INVOICE 16'!C23 + 'INVOICE 16'!E23</f>
        <v>0</v>
      </c>
      <c r="D23" s="375"/>
      <c r="E23" s="173"/>
      <c r="F23" s="215">
        <f t="shared" si="0"/>
        <v>0</v>
      </c>
      <c r="G23" s="220"/>
      <c r="H23" s="221"/>
      <c r="I23" s="222"/>
      <c r="J23" s="229"/>
      <c r="K23" s="216">
        <f>'APPROVED BUDGETS'!E14</f>
        <v>0</v>
      </c>
      <c r="L23" s="224">
        <f>'INVOICE 16'!L23 + 'INVOICE 16'!N23</f>
        <v>0</v>
      </c>
      <c r="M23" s="378"/>
      <c r="N23" s="176"/>
      <c r="O23" s="236">
        <f t="shared" si="1"/>
        <v>0</v>
      </c>
    </row>
    <row r="24" spans="1:15" ht="21" customHeight="1">
      <c r="A24" s="427">
        <f>'APPROVED BUDGETS'!B15</f>
        <v>0</v>
      </c>
      <c r="B24" s="214">
        <f>'APPROVED BUDGETS'!C15</f>
        <v>0</v>
      </c>
      <c r="C24" s="224">
        <f>'INVOICE 16'!C24 + 'INVOICE 16'!E24</f>
        <v>0</v>
      </c>
      <c r="D24" s="375"/>
      <c r="E24" s="173"/>
      <c r="F24" s="215">
        <f t="shared" si="0"/>
        <v>0</v>
      </c>
      <c r="G24" s="220"/>
      <c r="H24" s="221"/>
      <c r="I24" s="222"/>
      <c r="J24" s="229"/>
      <c r="K24" s="216">
        <f>'APPROVED BUDGETS'!E15</f>
        <v>0</v>
      </c>
      <c r="L24" s="224">
        <f>'INVOICE 16'!L24 + 'INVOICE 16'!N24</f>
        <v>0</v>
      </c>
      <c r="M24" s="378"/>
      <c r="N24" s="176"/>
      <c r="O24" s="236">
        <f t="shared" si="1"/>
        <v>0</v>
      </c>
    </row>
    <row r="25" spans="1:15" ht="21" customHeight="1">
      <c r="A25" s="427">
        <f>'APPROVED BUDGETS'!B16</f>
        <v>0</v>
      </c>
      <c r="B25" s="214">
        <f>'APPROVED BUDGETS'!C16</f>
        <v>0</v>
      </c>
      <c r="C25" s="224">
        <f>'INVOICE 16'!C25 + 'INVOICE 16'!E25</f>
        <v>0</v>
      </c>
      <c r="D25" s="375"/>
      <c r="E25" s="173"/>
      <c r="F25" s="215">
        <f t="shared" si="0"/>
        <v>0</v>
      </c>
      <c r="G25" s="220"/>
      <c r="H25" s="221"/>
      <c r="I25" s="222"/>
      <c r="J25" s="229"/>
      <c r="K25" s="216">
        <f>'APPROVED BUDGETS'!E16</f>
        <v>0</v>
      </c>
      <c r="L25" s="224">
        <f>'INVOICE 16'!L25 + 'INVOICE 16'!N25</f>
        <v>0</v>
      </c>
      <c r="M25" s="378"/>
      <c r="N25" s="176"/>
      <c r="O25" s="236">
        <f t="shared" si="1"/>
        <v>0</v>
      </c>
    </row>
    <row r="26" spans="1:15" ht="21" customHeight="1">
      <c r="A26" s="427">
        <f>'APPROVED BUDGETS'!B17</f>
        <v>0</v>
      </c>
      <c r="B26" s="214">
        <f>'APPROVED BUDGETS'!C17</f>
        <v>0</v>
      </c>
      <c r="C26" s="224">
        <f>'INVOICE 16'!C26 + 'INVOICE 16'!E26</f>
        <v>0</v>
      </c>
      <c r="D26" s="375"/>
      <c r="E26" s="173"/>
      <c r="F26" s="215">
        <f t="shared" si="0"/>
        <v>0</v>
      </c>
      <c r="G26" s="220"/>
      <c r="H26" s="221"/>
      <c r="I26" s="222"/>
      <c r="J26" s="229"/>
      <c r="K26" s="216">
        <f>'APPROVED BUDGETS'!E17</f>
        <v>0</v>
      </c>
      <c r="L26" s="224">
        <f>'INVOICE 16'!L26 + 'INVOICE 16'!N26</f>
        <v>0</v>
      </c>
      <c r="M26" s="378"/>
      <c r="N26" s="176"/>
      <c r="O26" s="236">
        <f t="shared" si="1"/>
        <v>0</v>
      </c>
    </row>
    <row r="27" spans="1:15" ht="21" customHeight="1">
      <c r="A27" s="427">
        <f>'APPROVED BUDGETS'!B18</f>
        <v>0</v>
      </c>
      <c r="B27" s="214">
        <f>'APPROVED BUDGETS'!C18</f>
        <v>0</v>
      </c>
      <c r="C27" s="224">
        <f>'INVOICE 16'!C27 + 'INVOICE 16'!E27</f>
        <v>0</v>
      </c>
      <c r="D27" s="375"/>
      <c r="E27" s="173"/>
      <c r="F27" s="215">
        <f t="shared" si="0"/>
        <v>0</v>
      </c>
      <c r="G27" s="220"/>
      <c r="H27" s="221"/>
      <c r="I27" s="222"/>
      <c r="J27" s="229"/>
      <c r="K27" s="216">
        <f>'APPROVED BUDGETS'!E18</f>
        <v>0</v>
      </c>
      <c r="L27" s="224">
        <f>'INVOICE 16'!L27 + 'INVOICE 16'!N27</f>
        <v>0</v>
      </c>
      <c r="M27" s="378"/>
      <c r="N27" s="176"/>
      <c r="O27" s="236">
        <f t="shared" si="1"/>
        <v>0</v>
      </c>
    </row>
    <row r="28" spans="1:15" ht="21" customHeight="1">
      <c r="A28" s="427">
        <f>'APPROVED BUDGETS'!B19</f>
        <v>0</v>
      </c>
      <c r="B28" s="214">
        <f>'APPROVED BUDGETS'!C19</f>
        <v>0</v>
      </c>
      <c r="C28" s="224">
        <f>'INVOICE 16'!C28 + 'INVOICE 16'!E28</f>
        <v>0</v>
      </c>
      <c r="D28" s="375"/>
      <c r="E28" s="173"/>
      <c r="F28" s="215">
        <f t="shared" si="0"/>
        <v>0</v>
      </c>
      <c r="G28" s="220"/>
      <c r="H28" s="221"/>
      <c r="I28" s="222"/>
      <c r="J28" s="229"/>
      <c r="K28" s="216">
        <f>'APPROVED BUDGETS'!E19</f>
        <v>0</v>
      </c>
      <c r="L28" s="224">
        <f>'INVOICE 16'!L28 + 'INVOICE 16'!N28</f>
        <v>0</v>
      </c>
      <c r="M28" s="378"/>
      <c r="N28" s="176"/>
      <c r="O28" s="236">
        <f t="shared" si="1"/>
        <v>0</v>
      </c>
    </row>
    <row r="29" spans="1:15" ht="21" customHeight="1">
      <c r="A29" s="427">
        <f>'APPROVED BUDGETS'!B20</f>
        <v>0</v>
      </c>
      <c r="B29" s="214">
        <f>'APPROVED BUDGETS'!C20</f>
        <v>0</v>
      </c>
      <c r="C29" s="224">
        <f>'INVOICE 16'!C29 + 'INVOICE 16'!E29</f>
        <v>0</v>
      </c>
      <c r="D29" s="375"/>
      <c r="E29" s="173"/>
      <c r="F29" s="215">
        <f t="shared" si="0"/>
        <v>0</v>
      </c>
      <c r="G29" s="220"/>
      <c r="H29" s="221"/>
      <c r="I29" s="222"/>
      <c r="J29" s="229"/>
      <c r="K29" s="216">
        <f>'APPROVED BUDGETS'!E20</f>
        <v>0</v>
      </c>
      <c r="L29" s="224">
        <f>'INVOICE 16'!L29 + 'INVOICE 16'!N29</f>
        <v>0</v>
      </c>
      <c r="M29" s="378"/>
      <c r="N29" s="176"/>
      <c r="O29" s="236">
        <f t="shared" si="1"/>
        <v>0</v>
      </c>
    </row>
    <row r="30" spans="1:15" ht="21" customHeight="1">
      <c r="A30" s="427">
        <f>'APPROVED BUDGETS'!B21</f>
        <v>0</v>
      </c>
      <c r="B30" s="214">
        <f>'APPROVED BUDGETS'!C21</f>
        <v>0</v>
      </c>
      <c r="C30" s="224">
        <f>'INVOICE 16'!C30 + 'INVOICE 16'!E30</f>
        <v>0</v>
      </c>
      <c r="D30" s="375"/>
      <c r="E30" s="173"/>
      <c r="F30" s="215">
        <f t="shared" si="0"/>
        <v>0</v>
      </c>
      <c r="G30" s="220"/>
      <c r="H30" s="221"/>
      <c r="I30" s="222"/>
      <c r="J30" s="229"/>
      <c r="K30" s="216">
        <f>'APPROVED BUDGETS'!E21</f>
        <v>0</v>
      </c>
      <c r="L30" s="224">
        <f>'INVOICE 16'!L30 + 'INVOICE 16'!N30</f>
        <v>0</v>
      </c>
      <c r="M30" s="378"/>
      <c r="N30" s="176"/>
      <c r="O30" s="236">
        <f t="shared" si="1"/>
        <v>0</v>
      </c>
    </row>
    <row r="31" spans="1:15" ht="21" customHeight="1">
      <c r="A31" s="427">
        <f>'APPROVED BUDGETS'!B22</f>
        <v>0</v>
      </c>
      <c r="B31" s="214">
        <f>'APPROVED BUDGETS'!C22</f>
        <v>0</v>
      </c>
      <c r="C31" s="224">
        <f>'INVOICE 16'!C31 + 'INVOICE 16'!E31</f>
        <v>0</v>
      </c>
      <c r="D31" s="375"/>
      <c r="E31" s="173"/>
      <c r="F31" s="215">
        <f t="shared" si="0"/>
        <v>0</v>
      </c>
      <c r="G31" s="220"/>
      <c r="H31" s="221"/>
      <c r="I31" s="222"/>
      <c r="J31" s="229"/>
      <c r="K31" s="216">
        <f>'APPROVED BUDGETS'!E22</f>
        <v>0</v>
      </c>
      <c r="L31" s="224">
        <f>'INVOICE 16'!L31 + 'INVOICE 16'!N31</f>
        <v>0</v>
      </c>
      <c r="M31" s="378"/>
      <c r="N31" s="176"/>
      <c r="O31" s="236">
        <f t="shared" si="1"/>
        <v>0</v>
      </c>
    </row>
    <row r="32" spans="1:15" ht="21" customHeight="1" thickBot="1">
      <c r="A32" s="427">
        <f>'APPROVED BUDGETS'!B23</f>
        <v>0</v>
      </c>
      <c r="B32" s="214">
        <f>'APPROVED BUDGETS'!C23</f>
        <v>0</v>
      </c>
      <c r="C32" s="224">
        <f>'INVOICE 16'!C32 + 'INVOICE 16'!E32</f>
        <v>0</v>
      </c>
      <c r="D32" s="376"/>
      <c r="E32" s="184"/>
      <c r="F32" s="215">
        <f t="shared" si="0"/>
        <v>0</v>
      </c>
      <c r="G32" s="231"/>
      <c r="H32" s="232"/>
      <c r="I32" s="233"/>
      <c r="J32" s="234"/>
      <c r="K32" s="216">
        <f>'APPROVED BUDGETS'!E23</f>
        <v>0</v>
      </c>
      <c r="L32" s="224">
        <f>'INVOICE 16'!L32 + 'INVOICE 16'!N32</f>
        <v>0</v>
      </c>
      <c r="M32" s="379"/>
      <c r="N32" s="185"/>
      <c r="O32" s="236">
        <f t="shared" si="1"/>
        <v>0</v>
      </c>
    </row>
    <row r="33" spans="1:16" ht="25" customHeight="1" thickBot="1">
      <c r="A33" s="241" t="s">
        <v>14</v>
      </c>
      <c r="B33" s="227">
        <f t="shared" ref="B33:N33" si="2">SUM(B13:B32)</f>
        <v>55108.800000000003</v>
      </c>
      <c r="C33" s="228">
        <f t="shared" si="2"/>
        <v>17541.410000000003</v>
      </c>
      <c r="D33" s="186">
        <f t="shared" si="2"/>
        <v>0</v>
      </c>
      <c r="E33" s="186">
        <f t="shared" si="2"/>
        <v>0</v>
      </c>
      <c r="F33" s="235">
        <f>SUM(F13:F32)</f>
        <v>37567.39</v>
      </c>
      <c r="G33" s="227">
        <f t="shared" si="2"/>
        <v>0</v>
      </c>
      <c r="H33" s="228">
        <f t="shared" si="2"/>
        <v>0</v>
      </c>
      <c r="I33" s="228">
        <f t="shared" si="2"/>
        <v>0</v>
      </c>
      <c r="J33" s="235">
        <f t="shared" si="2"/>
        <v>0</v>
      </c>
      <c r="K33" s="227">
        <f t="shared" si="2"/>
        <v>13777.2</v>
      </c>
      <c r="L33" s="228">
        <f>SUM(L13:L32)</f>
        <v>4705.3900000000003</v>
      </c>
      <c r="M33" s="186">
        <f t="shared" si="2"/>
        <v>0</v>
      </c>
      <c r="N33" s="186">
        <f t="shared" si="2"/>
        <v>0</v>
      </c>
      <c r="O33" s="235">
        <f t="shared" ref="O33" si="3">SUM(O13:O32)</f>
        <v>9071.81</v>
      </c>
    </row>
    <row r="34" spans="1:16" ht="27" customHeight="1" thickBot="1">
      <c r="A34" s="528" t="s">
        <v>15</v>
      </c>
      <c r="B34" s="529"/>
      <c r="C34" s="530"/>
      <c r="D34" s="531"/>
      <c r="E34" s="531"/>
      <c r="F34" s="531"/>
      <c r="G34" s="531"/>
      <c r="H34" s="532"/>
      <c r="I34" s="50"/>
      <c r="K34" s="211"/>
      <c r="L34" s="167" t="s">
        <v>16</v>
      </c>
      <c r="M34" s="556"/>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4">E22</f>
        <v>0</v>
      </c>
      <c r="C49" s="412">
        <f t="shared" ref="C49:C54" si="5">N22</f>
        <v>0</v>
      </c>
      <c r="D49" s="373"/>
      <c r="E49" s="373"/>
      <c r="F49" s="373"/>
      <c r="G49" s="373"/>
      <c r="H49" s="373"/>
      <c r="I49" s="373"/>
      <c r="J49" s="373"/>
      <c r="K49" s="373"/>
      <c r="L49" s="373"/>
    </row>
    <row r="50" spans="1:12" ht="21" customHeight="1">
      <c r="A50" s="402" t="s">
        <v>306</v>
      </c>
      <c r="B50" s="409">
        <f t="shared" si="4"/>
        <v>0</v>
      </c>
      <c r="C50" s="412">
        <f t="shared" si="5"/>
        <v>0</v>
      </c>
      <c r="D50" s="373"/>
      <c r="E50" s="373"/>
      <c r="F50" s="373"/>
      <c r="G50" s="373"/>
      <c r="H50" s="373"/>
      <c r="I50" s="373"/>
      <c r="J50" s="373"/>
      <c r="K50" s="373"/>
      <c r="L50" s="373"/>
    </row>
    <row r="51" spans="1:12" ht="21" customHeight="1">
      <c r="A51" s="402" t="s">
        <v>307</v>
      </c>
      <c r="B51" s="409">
        <f t="shared" si="4"/>
        <v>0</v>
      </c>
      <c r="C51" s="412">
        <f t="shared" si="5"/>
        <v>0</v>
      </c>
      <c r="D51" s="373"/>
      <c r="E51" s="373"/>
      <c r="F51" s="373"/>
      <c r="G51" s="373"/>
      <c r="H51" s="373"/>
      <c r="I51" s="373"/>
      <c r="J51" s="373"/>
      <c r="K51" s="373"/>
      <c r="L51" s="373"/>
    </row>
    <row r="52" spans="1:12" ht="21" customHeight="1">
      <c r="A52" s="402" t="s">
        <v>308</v>
      </c>
      <c r="B52" s="409">
        <f t="shared" si="4"/>
        <v>0</v>
      </c>
      <c r="C52" s="412">
        <f t="shared" si="5"/>
        <v>0</v>
      </c>
      <c r="D52" s="373"/>
      <c r="E52" s="373"/>
      <c r="F52" s="373"/>
      <c r="G52" s="373"/>
      <c r="H52" s="373"/>
      <c r="I52" s="373"/>
      <c r="J52" s="373"/>
      <c r="K52" s="373"/>
      <c r="L52" s="373"/>
    </row>
    <row r="53" spans="1:12" ht="21" customHeight="1">
      <c r="A53" s="402" t="s">
        <v>309</v>
      </c>
      <c r="B53" s="409">
        <f t="shared" si="4"/>
        <v>0</v>
      </c>
      <c r="C53" s="412">
        <f t="shared" si="5"/>
        <v>0</v>
      </c>
      <c r="D53" s="373"/>
      <c r="E53" s="373"/>
      <c r="F53" s="373"/>
      <c r="G53" s="373"/>
      <c r="H53" s="373"/>
      <c r="I53" s="373"/>
      <c r="J53" s="373"/>
      <c r="K53" s="373"/>
      <c r="L53" s="373"/>
    </row>
    <row r="54" spans="1:12" ht="21" customHeight="1" thickBot="1">
      <c r="A54" s="402" t="s">
        <v>310</v>
      </c>
      <c r="B54" s="409">
        <f t="shared" si="4"/>
        <v>0</v>
      </c>
      <c r="C54" s="412">
        <f t="shared" si="5"/>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24.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65"/>
      <c r="D11" s="524"/>
      <c r="E11" s="237" t="s">
        <v>12</v>
      </c>
      <c r="F11" s="546"/>
      <c r="G11" s="547"/>
      <c r="H11" s="547"/>
      <c r="I11" s="547"/>
      <c r="J11" s="547"/>
      <c r="K11" s="548"/>
      <c r="N11" s="47" t="s">
        <v>271</v>
      </c>
      <c r="O11" s="238">
        <v>18</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17'!C13 + 'INVOICE 17'!E13</f>
        <v>3466.68</v>
      </c>
      <c r="D13" s="374"/>
      <c r="E13" s="172"/>
      <c r="F13" s="215">
        <f>SUM(B13)-(C13+E13)</f>
        <v>6933.32</v>
      </c>
      <c r="G13" s="216"/>
      <c r="H13" s="217"/>
      <c r="I13" s="218"/>
      <c r="J13" s="219"/>
      <c r="K13" s="216">
        <f>'APPROVED BUDGETS'!E4</f>
        <v>5200</v>
      </c>
      <c r="L13" s="224">
        <f>'INVOICE 17'!L13 + 'INVOICE 17'!N13</f>
        <v>1733.32</v>
      </c>
      <c r="M13" s="377"/>
      <c r="N13" s="174"/>
      <c r="O13" s="236">
        <f t="shared" ref="O13:O22" si="0">SUM(K13)-(L13+N13)</f>
        <v>3466.6800000000003</v>
      </c>
    </row>
    <row r="14" spans="1:18" ht="21" customHeight="1">
      <c r="A14" s="240" t="str">
        <f>'APPROVED BUDGETS'!B5</f>
        <v>Victim Advocate</v>
      </c>
      <c r="B14" s="214">
        <f>'APPROVED BUDGETS'!C5</f>
        <v>31200</v>
      </c>
      <c r="C14" s="224">
        <f>'INVOICE 17'!C14 + 'INVOICE 17'!E14</f>
        <v>10400</v>
      </c>
      <c r="D14" s="375"/>
      <c r="E14" s="173"/>
      <c r="F14" s="215">
        <f t="shared" ref="F14:F32" si="1">SUM(B14)-(C14+E14)</f>
        <v>20800</v>
      </c>
      <c r="G14" s="220"/>
      <c r="H14" s="221"/>
      <c r="I14" s="222"/>
      <c r="J14" s="223"/>
      <c r="K14" s="220">
        <f>'APPROVED BUDGETS'!E5</f>
        <v>0</v>
      </c>
      <c r="L14" s="224">
        <f>'INVOICE 17'!L14 + 'INVOICE 17'!N14</f>
        <v>0</v>
      </c>
      <c r="M14" s="378"/>
      <c r="N14" s="175"/>
      <c r="O14" s="236">
        <f t="shared" si="0"/>
        <v>0</v>
      </c>
    </row>
    <row r="15" spans="1:18" ht="21" customHeight="1">
      <c r="A15" s="240" t="str">
        <f>'APPROVED BUDGETS'!B6</f>
        <v>Volunteer Advocates</v>
      </c>
      <c r="B15" s="214">
        <f>'APPROVED BUDGETS'!C6</f>
        <v>0</v>
      </c>
      <c r="C15" s="224">
        <f>'INVOICE 17'!C15 + 'INVOICE 17'!E15</f>
        <v>0</v>
      </c>
      <c r="D15" s="375"/>
      <c r="E15" s="173"/>
      <c r="F15" s="215">
        <f t="shared" ref="F15:F17" si="2">SUM(B15)-(C15+E15)</f>
        <v>0</v>
      </c>
      <c r="G15" s="220"/>
      <c r="H15" s="221"/>
      <c r="I15" s="222"/>
      <c r="J15" s="223"/>
      <c r="K15" s="220">
        <f>'APPROVED BUDGETS'!E6</f>
        <v>1687</v>
      </c>
      <c r="L15" s="224">
        <f>'INVOICE 17'!L15 + 'INVOICE 17'!N15</f>
        <v>624.19000000000005</v>
      </c>
      <c r="M15" s="378"/>
      <c r="N15" s="175"/>
      <c r="O15" s="236">
        <f t="shared" si="0"/>
        <v>1062.81</v>
      </c>
    </row>
    <row r="16" spans="1:18" ht="21" customHeight="1">
      <c r="A16" s="240" t="str">
        <f>'APPROVED BUDGETS'!B7</f>
        <v>FICA</v>
      </c>
      <c r="B16" s="214">
        <f>'APPROVED BUDGETS'!C7</f>
        <v>3182.4</v>
      </c>
      <c r="C16" s="224">
        <f>'INVOICE 17'!C16 + 'INVOICE 17'!E16</f>
        <v>1060.8</v>
      </c>
      <c r="D16" s="375"/>
      <c r="E16" s="173"/>
      <c r="F16" s="215">
        <f t="shared" si="2"/>
        <v>2121.6000000000004</v>
      </c>
      <c r="G16" s="220"/>
      <c r="H16" s="221"/>
      <c r="I16" s="222"/>
      <c r="J16" s="223"/>
      <c r="K16" s="220">
        <f>'APPROVED BUDGETS'!E7</f>
        <v>397.8</v>
      </c>
      <c r="L16" s="224">
        <f>'INVOICE 17'!L16 + 'INVOICE 17'!N16</f>
        <v>132.6</v>
      </c>
      <c r="M16" s="378"/>
      <c r="N16" s="175"/>
      <c r="O16" s="236">
        <f t="shared" si="0"/>
        <v>265.20000000000005</v>
      </c>
    </row>
    <row r="17" spans="1:15" ht="21" customHeight="1">
      <c r="A17" s="240" t="str">
        <f>'APPROVED BUDGETS'!B8</f>
        <v>Workers Comp</v>
      </c>
      <c r="B17" s="214">
        <f>'APPROVED BUDGETS'!C8</f>
        <v>582.4</v>
      </c>
      <c r="C17" s="224">
        <f>'INVOICE 17'!C17 + 'INVOICE 17'!E17</f>
        <v>194.12</v>
      </c>
      <c r="D17" s="375"/>
      <c r="E17" s="173"/>
      <c r="F17" s="215">
        <f t="shared" si="2"/>
        <v>388.28</v>
      </c>
      <c r="G17" s="220"/>
      <c r="H17" s="221"/>
      <c r="I17" s="222"/>
      <c r="J17" s="223"/>
      <c r="K17" s="220">
        <f>'APPROVED BUDGETS'!E8</f>
        <v>72.8</v>
      </c>
      <c r="L17" s="224">
        <f>'INVOICE 17'!L17 + 'INVOICE 17'!N17</f>
        <v>24.28</v>
      </c>
      <c r="M17" s="378"/>
      <c r="N17" s="175"/>
      <c r="O17" s="236">
        <f t="shared" si="0"/>
        <v>48.519999999999996</v>
      </c>
    </row>
    <row r="18" spans="1:15" ht="21" customHeight="1">
      <c r="A18" s="240" t="str">
        <f>'APPROVED BUDGETS'!B9</f>
        <v>Retirement</v>
      </c>
      <c r="B18" s="214">
        <f>'APPROVED BUDGETS'!C9</f>
        <v>3744</v>
      </c>
      <c r="C18" s="224">
        <f>'INVOICE 17'!C18 + 'INVOICE 17'!E18</f>
        <v>1248</v>
      </c>
      <c r="D18" s="375"/>
      <c r="E18" s="173"/>
      <c r="F18" s="215">
        <f t="shared" ref="F18:F22" si="3">SUM(B18)-(C18+E18)</f>
        <v>2496</v>
      </c>
      <c r="G18" s="220"/>
      <c r="H18" s="221"/>
      <c r="I18" s="222"/>
      <c r="J18" s="223"/>
      <c r="K18" s="220">
        <f>'APPROVED BUDGETS'!E9</f>
        <v>468</v>
      </c>
      <c r="L18" s="224">
        <f>'INVOICE 17'!L18 + 'INVOICE 17'!N18</f>
        <v>156</v>
      </c>
      <c r="M18" s="378"/>
      <c r="N18" s="175"/>
      <c r="O18" s="236">
        <f t="shared" si="0"/>
        <v>312</v>
      </c>
    </row>
    <row r="19" spans="1:15" ht="21" customHeight="1">
      <c r="A19" s="240" t="str">
        <f>'APPROVED BUDGETS'!B10</f>
        <v>Office Supplies</v>
      </c>
      <c r="B19" s="214">
        <f>'APPROVED BUDGETS'!C10</f>
        <v>2000</v>
      </c>
      <c r="C19" s="224">
        <f>'INVOICE 17'!C19 + 'INVOICE 17'!E19</f>
        <v>246.39</v>
      </c>
      <c r="D19" s="375"/>
      <c r="E19" s="173"/>
      <c r="F19" s="215">
        <f t="shared" si="3"/>
        <v>1753.6100000000001</v>
      </c>
      <c r="G19" s="220"/>
      <c r="H19" s="221"/>
      <c r="I19" s="222"/>
      <c r="J19" s="223"/>
      <c r="K19" s="220">
        <f>'APPROVED BUDGETS'!E10</f>
        <v>0</v>
      </c>
      <c r="L19" s="224">
        <f>'INVOICE 17'!L19 + 'INVOICE 17'!N19</f>
        <v>0</v>
      </c>
      <c r="M19" s="378"/>
      <c r="N19" s="175"/>
      <c r="O19" s="236">
        <f t="shared" si="0"/>
        <v>0</v>
      </c>
    </row>
    <row r="20" spans="1:15" ht="21" customHeight="1">
      <c r="A20" s="240" t="str">
        <f>'APPROVED BUDGETS'!B11</f>
        <v>Utilities</v>
      </c>
      <c r="B20" s="214">
        <f>'APPROVED BUDGETS'!C11</f>
        <v>2500</v>
      </c>
      <c r="C20" s="224">
        <f>'INVOICE 17'!C20 + 'INVOICE 17'!E20</f>
        <v>782.2</v>
      </c>
      <c r="D20" s="375"/>
      <c r="E20" s="173"/>
      <c r="F20" s="215">
        <f t="shared" si="3"/>
        <v>1717.8</v>
      </c>
      <c r="G20" s="220"/>
      <c r="H20" s="221"/>
      <c r="I20" s="222"/>
      <c r="J20" s="223"/>
      <c r="K20" s="220">
        <f>'APPROVED BUDGETS'!E11</f>
        <v>2300</v>
      </c>
      <c r="L20" s="224">
        <f>'INVOICE 17'!L20 + 'INVOICE 17'!N20</f>
        <v>817.8</v>
      </c>
      <c r="M20" s="378"/>
      <c r="N20" s="175"/>
      <c r="O20" s="236">
        <f t="shared" si="0"/>
        <v>1482.2</v>
      </c>
    </row>
    <row r="21" spans="1:15" ht="21" customHeight="1">
      <c r="A21" s="240" t="str">
        <f>'APPROVED BUDGETS'!B12</f>
        <v>Rent</v>
      </c>
      <c r="B21" s="214">
        <f>'APPROVED BUDGETS'!C12</f>
        <v>0</v>
      </c>
      <c r="C21" s="224">
        <f>'INVOICE 17'!C21 + 'INVOICE 17'!E21</f>
        <v>0</v>
      </c>
      <c r="D21" s="375"/>
      <c r="E21" s="173"/>
      <c r="F21" s="215">
        <f t="shared" si="3"/>
        <v>0</v>
      </c>
      <c r="G21" s="220"/>
      <c r="H21" s="221"/>
      <c r="I21" s="222"/>
      <c r="J21" s="223"/>
      <c r="K21" s="220">
        <f>'APPROVED BUDGETS'!E12</f>
        <v>3651.6</v>
      </c>
      <c r="L21" s="224">
        <f>'INVOICE 17'!L21 + 'INVOICE 17'!N21</f>
        <v>1217.2</v>
      </c>
      <c r="M21" s="378"/>
      <c r="N21" s="175"/>
      <c r="O21" s="236">
        <f t="shared" si="0"/>
        <v>2434.3999999999996</v>
      </c>
    </row>
    <row r="22" spans="1:15" ht="21" customHeight="1">
      <c r="A22" s="240" t="str">
        <f>'APPROVED BUDGETS'!B13</f>
        <v>Staff/Victim Travel</v>
      </c>
      <c r="B22" s="214">
        <f>'APPROVED BUDGETS'!C13</f>
        <v>1500</v>
      </c>
      <c r="C22" s="224">
        <f>'INVOICE 17'!C22 + 'INVOICE 17'!E22</f>
        <v>143.22</v>
      </c>
      <c r="D22" s="375"/>
      <c r="E22" s="173"/>
      <c r="F22" s="215">
        <f t="shared" si="3"/>
        <v>1356.78</v>
      </c>
      <c r="G22" s="220"/>
      <c r="H22" s="221"/>
      <c r="I22" s="222"/>
      <c r="J22" s="223"/>
      <c r="K22" s="220">
        <f>'APPROVED BUDGETS'!E13</f>
        <v>0</v>
      </c>
      <c r="L22" s="224">
        <f>'INVOICE 17'!L22 + 'INVOICE 17'!N22</f>
        <v>0</v>
      </c>
      <c r="M22" s="378"/>
      <c r="N22" s="175"/>
      <c r="O22" s="236">
        <f t="shared" si="0"/>
        <v>0</v>
      </c>
    </row>
    <row r="23" spans="1:15" ht="21" customHeight="1">
      <c r="A23" s="240">
        <f>'APPROVED BUDGETS'!B14</f>
        <v>0</v>
      </c>
      <c r="B23" s="214">
        <f>'APPROVED BUDGETS'!C14</f>
        <v>0</v>
      </c>
      <c r="C23" s="224">
        <f>'INVOICE 17'!C23 + 'INVOICE 17'!E23</f>
        <v>0</v>
      </c>
      <c r="D23" s="375"/>
      <c r="E23" s="173"/>
      <c r="F23" s="215">
        <f t="shared" si="1"/>
        <v>0</v>
      </c>
      <c r="G23" s="220"/>
      <c r="H23" s="221"/>
      <c r="I23" s="222"/>
      <c r="J23" s="229"/>
      <c r="K23" s="220">
        <f>'APPROVED BUDGETS'!E14</f>
        <v>0</v>
      </c>
      <c r="L23" s="224">
        <f>'INVOICE 17'!L23 + 'INVOICE 17'!N23</f>
        <v>0</v>
      </c>
      <c r="M23" s="378"/>
      <c r="N23" s="176"/>
      <c r="O23" s="236">
        <f t="shared" ref="O23:O32" si="4">SUM(K23)-(L23+N23)</f>
        <v>0</v>
      </c>
    </row>
    <row r="24" spans="1:15" ht="21" customHeight="1">
      <c r="A24" s="240">
        <f>'APPROVED BUDGETS'!B15</f>
        <v>0</v>
      </c>
      <c r="B24" s="214">
        <f>'APPROVED BUDGETS'!C15</f>
        <v>0</v>
      </c>
      <c r="C24" s="224">
        <f>'INVOICE 17'!C24 + 'INVOICE 17'!E24</f>
        <v>0</v>
      </c>
      <c r="D24" s="375"/>
      <c r="E24" s="173"/>
      <c r="F24" s="215">
        <f t="shared" si="1"/>
        <v>0</v>
      </c>
      <c r="G24" s="220"/>
      <c r="H24" s="221"/>
      <c r="I24" s="222"/>
      <c r="J24" s="229"/>
      <c r="K24" s="220">
        <f>'APPROVED BUDGETS'!E15</f>
        <v>0</v>
      </c>
      <c r="L24" s="224">
        <f>'INVOICE 17'!L24 + 'INVOICE 17'!N24</f>
        <v>0</v>
      </c>
      <c r="M24" s="378"/>
      <c r="N24" s="176"/>
      <c r="O24" s="236">
        <f t="shared" si="4"/>
        <v>0</v>
      </c>
    </row>
    <row r="25" spans="1:15" ht="21" customHeight="1">
      <c r="A25" s="240">
        <f>'APPROVED BUDGETS'!B16</f>
        <v>0</v>
      </c>
      <c r="B25" s="214">
        <f>'APPROVED BUDGETS'!C16</f>
        <v>0</v>
      </c>
      <c r="C25" s="224">
        <f>'INVOICE 17'!C25 + 'INVOICE 17'!E25</f>
        <v>0</v>
      </c>
      <c r="D25" s="375"/>
      <c r="E25" s="173"/>
      <c r="F25" s="215">
        <f t="shared" si="1"/>
        <v>0</v>
      </c>
      <c r="G25" s="220"/>
      <c r="H25" s="221"/>
      <c r="I25" s="222"/>
      <c r="J25" s="229"/>
      <c r="K25" s="220">
        <f>'APPROVED BUDGETS'!E16</f>
        <v>0</v>
      </c>
      <c r="L25" s="224">
        <f>'INVOICE 17'!L25 + 'INVOICE 17'!N25</f>
        <v>0</v>
      </c>
      <c r="M25" s="378"/>
      <c r="N25" s="176"/>
      <c r="O25" s="236">
        <f t="shared" si="4"/>
        <v>0</v>
      </c>
    </row>
    <row r="26" spans="1:15" ht="21" customHeight="1">
      <c r="A26" s="240">
        <f>'APPROVED BUDGETS'!B17</f>
        <v>0</v>
      </c>
      <c r="B26" s="214">
        <f>'APPROVED BUDGETS'!C17</f>
        <v>0</v>
      </c>
      <c r="C26" s="224">
        <f>'INVOICE 17'!C26 + 'INVOICE 17'!E26</f>
        <v>0</v>
      </c>
      <c r="D26" s="375"/>
      <c r="E26" s="173"/>
      <c r="F26" s="215">
        <f t="shared" si="1"/>
        <v>0</v>
      </c>
      <c r="G26" s="220"/>
      <c r="H26" s="221"/>
      <c r="I26" s="222"/>
      <c r="J26" s="229"/>
      <c r="K26" s="220">
        <f>'APPROVED BUDGETS'!E17</f>
        <v>0</v>
      </c>
      <c r="L26" s="224">
        <f>'INVOICE 17'!L26 + 'INVOICE 17'!N26</f>
        <v>0</v>
      </c>
      <c r="M26" s="378"/>
      <c r="N26" s="176"/>
      <c r="O26" s="236">
        <f t="shared" si="4"/>
        <v>0</v>
      </c>
    </row>
    <row r="27" spans="1:15" ht="21" customHeight="1">
      <c r="A27" s="240">
        <f>'APPROVED BUDGETS'!B18</f>
        <v>0</v>
      </c>
      <c r="B27" s="214">
        <f>'APPROVED BUDGETS'!C18</f>
        <v>0</v>
      </c>
      <c r="C27" s="224">
        <f>'INVOICE 17'!C27 + 'INVOICE 17'!E27</f>
        <v>0</v>
      </c>
      <c r="D27" s="375"/>
      <c r="E27" s="173"/>
      <c r="F27" s="215">
        <f t="shared" si="1"/>
        <v>0</v>
      </c>
      <c r="G27" s="220"/>
      <c r="H27" s="221"/>
      <c r="I27" s="222"/>
      <c r="J27" s="229"/>
      <c r="K27" s="220">
        <f>'APPROVED BUDGETS'!E18</f>
        <v>0</v>
      </c>
      <c r="L27" s="224">
        <f>'INVOICE 17'!L27 + 'INVOICE 17'!N27</f>
        <v>0</v>
      </c>
      <c r="M27" s="378"/>
      <c r="N27" s="176"/>
      <c r="O27" s="236">
        <f t="shared" si="4"/>
        <v>0</v>
      </c>
    </row>
    <row r="28" spans="1:15" ht="21" customHeight="1">
      <c r="A28" s="240">
        <f>'APPROVED BUDGETS'!B19</f>
        <v>0</v>
      </c>
      <c r="B28" s="214">
        <f>'APPROVED BUDGETS'!C19</f>
        <v>0</v>
      </c>
      <c r="C28" s="224">
        <f>'INVOICE 17'!C28 + 'INVOICE 17'!E28</f>
        <v>0</v>
      </c>
      <c r="D28" s="375"/>
      <c r="E28" s="173"/>
      <c r="F28" s="215">
        <f t="shared" si="1"/>
        <v>0</v>
      </c>
      <c r="G28" s="220"/>
      <c r="H28" s="221"/>
      <c r="I28" s="222"/>
      <c r="J28" s="229"/>
      <c r="K28" s="220">
        <f>'APPROVED BUDGETS'!E19</f>
        <v>0</v>
      </c>
      <c r="L28" s="224">
        <f>'INVOICE 17'!L28 + 'INVOICE 17'!N28</f>
        <v>0</v>
      </c>
      <c r="M28" s="378"/>
      <c r="N28" s="176"/>
      <c r="O28" s="236">
        <f t="shared" si="4"/>
        <v>0</v>
      </c>
    </row>
    <row r="29" spans="1:15" ht="21" customHeight="1">
      <c r="A29" s="240">
        <f>'APPROVED BUDGETS'!B20</f>
        <v>0</v>
      </c>
      <c r="B29" s="214">
        <f>'APPROVED BUDGETS'!C20</f>
        <v>0</v>
      </c>
      <c r="C29" s="224">
        <f>'INVOICE 17'!C29 + 'INVOICE 17'!E29</f>
        <v>0</v>
      </c>
      <c r="D29" s="375"/>
      <c r="E29" s="173"/>
      <c r="F29" s="215">
        <f t="shared" si="1"/>
        <v>0</v>
      </c>
      <c r="G29" s="220"/>
      <c r="H29" s="221"/>
      <c r="I29" s="222"/>
      <c r="J29" s="229"/>
      <c r="K29" s="220">
        <f>'APPROVED BUDGETS'!E20</f>
        <v>0</v>
      </c>
      <c r="L29" s="224">
        <f>'INVOICE 17'!L29 + 'INVOICE 17'!N29</f>
        <v>0</v>
      </c>
      <c r="M29" s="378"/>
      <c r="N29" s="176"/>
      <c r="O29" s="236">
        <f t="shared" si="4"/>
        <v>0</v>
      </c>
    </row>
    <row r="30" spans="1:15" ht="21" customHeight="1">
      <c r="A30" s="240">
        <f>'APPROVED BUDGETS'!B21</f>
        <v>0</v>
      </c>
      <c r="B30" s="214">
        <f>'APPROVED BUDGETS'!C21</f>
        <v>0</v>
      </c>
      <c r="C30" s="224">
        <f>'INVOICE 17'!C30 + 'INVOICE 17'!E30</f>
        <v>0</v>
      </c>
      <c r="D30" s="375"/>
      <c r="E30" s="173"/>
      <c r="F30" s="215">
        <f t="shared" si="1"/>
        <v>0</v>
      </c>
      <c r="G30" s="220"/>
      <c r="H30" s="221"/>
      <c r="I30" s="222"/>
      <c r="J30" s="229"/>
      <c r="K30" s="220">
        <f>'APPROVED BUDGETS'!E21</f>
        <v>0</v>
      </c>
      <c r="L30" s="224">
        <f>'INVOICE 17'!L30 + 'INVOICE 17'!N30</f>
        <v>0</v>
      </c>
      <c r="M30" s="378"/>
      <c r="N30" s="176"/>
      <c r="O30" s="236">
        <f t="shared" si="4"/>
        <v>0</v>
      </c>
    </row>
    <row r="31" spans="1:15" ht="21" customHeight="1">
      <c r="A31" s="240">
        <f>'APPROVED BUDGETS'!B22</f>
        <v>0</v>
      </c>
      <c r="B31" s="214">
        <f>'APPROVED BUDGETS'!C22</f>
        <v>0</v>
      </c>
      <c r="C31" s="224">
        <f>'INVOICE 17'!C31 + 'INVOICE 17'!E31</f>
        <v>0</v>
      </c>
      <c r="D31" s="375"/>
      <c r="E31" s="173"/>
      <c r="F31" s="215">
        <f t="shared" si="1"/>
        <v>0</v>
      </c>
      <c r="G31" s="220"/>
      <c r="H31" s="221"/>
      <c r="I31" s="222"/>
      <c r="J31" s="229"/>
      <c r="K31" s="220">
        <f>'APPROVED BUDGETS'!E22</f>
        <v>0</v>
      </c>
      <c r="L31" s="224">
        <f>'INVOICE 17'!L31 + 'INVOICE 17'!N31</f>
        <v>0</v>
      </c>
      <c r="M31" s="378"/>
      <c r="N31" s="176"/>
      <c r="O31" s="236">
        <f t="shared" si="4"/>
        <v>0</v>
      </c>
    </row>
    <row r="32" spans="1:15" ht="21" customHeight="1" thickBot="1">
      <c r="A32" s="240">
        <f>'APPROVED BUDGETS'!B23</f>
        <v>0</v>
      </c>
      <c r="B32" s="214">
        <f>'APPROVED BUDGETS'!C23</f>
        <v>0</v>
      </c>
      <c r="C32" s="224">
        <f>'INVOICE 17'!C32 + 'INVOICE 17'!E32</f>
        <v>0</v>
      </c>
      <c r="D32" s="376"/>
      <c r="E32" s="184"/>
      <c r="F32" s="230">
        <f t="shared" si="1"/>
        <v>0</v>
      </c>
      <c r="G32" s="231"/>
      <c r="H32" s="232"/>
      <c r="I32" s="233"/>
      <c r="J32" s="234"/>
      <c r="K32" s="220">
        <f>'APPROVED BUDGETS'!E23</f>
        <v>0</v>
      </c>
      <c r="L32" s="224">
        <f>'INVOICE 17'!L32 + 'INVOICE 17'!N32</f>
        <v>0</v>
      </c>
      <c r="M32" s="379"/>
      <c r="N32" s="185"/>
      <c r="O32" s="236">
        <f t="shared" si="4"/>
        <v>0</v>
      </c>
    </row>
    <row r="33" spans="1:16" ht="25" customHeight="1" thickBot="1">
      <c r="A33" s="241" t="s">
        <v>14</v>
      </c>
      <c r="B33" s="227">
        <f t="shared" ref="B33:N33" si="5">SUM(B13:B32)</f>
        <v>55108.800000000003</v>
      </c>
      <c r="C33" s="228">
        <f t="shared" si="5"/>
        <v>17541.410000000003</v>
      </c>
      <c r="D33" s="186">
        <f t="shared" si="5"/>
        <v>0</v>
      </c>
      <c r="E33" s="186">
        <f t="shared" si="5"/>
        <v>0</v>
      </c>
      <c r="F33" s="235">
        <f>SUM(F13:F32)</f>
        <v>37567.39</v>
      </c>
      <c r="G33" s="227">
        <f t="shared" si="5"/>
        <v>0</v>
      </c>
      <c r="H33" s="228">
        <f t="shared" si="5"/>
        <v>0</v>
      </c>
      <c r="I33" s="228">
        <f t="shared" si="5"/>
        <v>0</v>
      </c>
      <c r="J33" s="235">
        <f t="shared" si="5"/>
        <v>0</v>
      </c>
      <c r="K33" s="227">
        <f t="shared" si="5"/>
        <v>13777.2</v>
      </c>
      <c r="L33" s="228">
        <f>SUM(L13:L32)</f>
        <v>4705.3900000000003</v>
      </c>
      <c r="M33" s="186">
        <f t="shared" si="5"/>
        <v>0</v>
      </c>
      <c r="N33" s="186">
        <f t="shared" si="5"/>
        <v>0</v>
      </c>
      <c r="O33" s="235">
        <f t="shared" ref="O33" si="6">SUM(O13:O32)</f>
        <v>9071.81</v>
      </c>
    </row>
    <row r="34" spans="1:16" ht="27" customHeight="1" thickBot="1">
      <c r="A34" s="528" t="s">
        <v>15</v>
      </c>
      <c r="B34" s="529"/>
      <c r="C34" s="530"/>
      <c r="D34" s="531"/>
      <c r="E34" s="531"/>
      <c r="F34" s="531"/>
      <c r="G34" s="531"/>
      <c r="H34" s="532"/>
      <c r="I34" s="50"/>
      <c r="K34" s="211"/>
      <c r="L34" s="167" t="s">
        <v>16</v>
      </c>
      <c r="M34" s="556"/>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7">E22</f>
        <v>0</v>
      </c>
      <c r="C49" s="412">
        <f t="shared" ref="C49:C54" si="8">N22</f>
        <v>0</v>
      </c>
      <c r="D49" s="373"/>
      <c r="E49" s="373"/>
      <c r="F49" s="373"/>
      <c r="G49" s="373"/>
      <c r="H49" s="373"/>
      <c r="I49" s="373"/>
      <c r="J49" s="373"/>
      <c r="K49" s="373"/>
      <c r="L49" s="373"/>
    </row>
    <row r="50" spans="1:12" ht="21" customHeight="1">
      <c r="A50" s="402" t="s">
        <v>306</v>
      </c>
      <c r="B50" s="409">
        <f t="shared" si="7"/>
        <v>0</v>
      </c>
      <c r="C50" s="412">
        <f t="shared" si="8"/>
        <v>0</v>
      </c>
      <c r="D50" s="373"/>
      <c r="E50" s="373"/>
      <c r="F50" s="373"/>
      <c r="G50" s="373"/>
      <c r="H50" s="373"/>
      <c r="I50" s="373"/>
      <c r="J50" s="373"/>
      <c r="K50" s="373"/>
      <c r="L50" s="373"/>
    </row>
    <row r="51" spans="1:12" ht="21" customHeight="1">
      <c r="A51" s="402" t="s">
        <v>307</v>
      </c>
      <c r="B51" s="409">
        <f t="shared" si="7"/>
        <v>0</v>
      </c>
      <c r="C51" s="412">
        <f t="shared" si="8"/>
        <v>0</v>
      </c>
      <c r="D51" s="373"/>
      <c r="E51" s="373"/>
      <c r="F51" s="373"/>
      <c r="G51" s="373"/>
      <c r="H51" s="373"/>
      <c r="I51" s="373"/>
      <c r="J51" s="373"/>
      <c r="K51" s="373"/>
      <c r="L51" s="373"/>
    </row>
    <row r="52" spans="1:12" ht="21" customHeight="1">
      <c r="A52" s="402" t="s">
        <v>308</v>
      </c>
      <c r="B52" s="409">
        <f t="shared" si="7"/>
        <v>0</v>
      </c>
      <c r="C52" s="412">
        <f t="shared" si="8"/>
        <v>0</v>
      </c>
      <c r="D52" s="373"/>
      <c r="E52" s="373"/>
      <c r="F52" s="373"/>
      <c r="G52" s="373"/>
      <c r="H52" s="373"/>
      <c r="I52" s="373"/>
      <c r="J52" s="373"/>
      <c r="K52" s="373"/>
      <c r="L52" s="373"/>
    </row>
    <row r="53" spans="1:12" ht="21" customHeight="1">
      <c r="A53" s="402" t="s">
        <v>309</v>
      </c>
      <c r="B53" s="409">
        <f t="shared" si="7"/>
        <v>0</v>
      </c>
      <c r="C53" s="412">
        <f t="shared" si="8"/>
        <v>0</v>
      </c>
      <c r="D53" s="373"/>
      <c r="E53" s="373"/>
      <c r="F53" s="373"/>
      <c r="G53" s="373"/>
      <c r="H53" s="373"/>
      <c r="I53" s="373"/>
      <c r="J53" s="373"/>
      <c r="K53" s="373"/>
      <c r="L53" s="373"/>
    </row>
    <row r="54" spans="1:12" ht="21" customHeight="1" thickBot="1">
      <c r="A54" s="402" t="s">
        <v>310</v>
      </c>
      <c r="B54" s="409">
        <f t="shared" si="7"/>
        <v>0</v>
      </c>
      <c r="C54" s="412">
        <f t="shared" si="8"/>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25.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65"/>
      <c r="D11" s="524"/>
      <c r="E11" s="237" t="s">
        <v>12</v>
      </c>
      <c r="F11" s="546"/>
      <c r="G11" s="547"/>
      <c r="H11" s="547"/>
      <c r="I11" s="547"/>
      <c r="J11" s="547"/>
      <c r="K11" s="548"/>
      <c r="N11" s="47" t="s">
        <v>271</v>
      </c>
      <c r="O11" s="238">
        <v>19</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18'!C13 + 'INVOICE 18'!E13</f>
        <v>3466.68</v>
      </c>
      <c r="D13" s="374"/>
      <c r="E13" s="172"/>
      <c r="F13" s="215">
        <f>SUM(B13)-(C13+E13)</f>
        <v>6933.32</v>
      </c>
      <c r="G13" s="216"/>
      <c r="H13" s="217"/>
      <c r="I13" s="218"/>
      <c r="J13" s="219"/>
      <c r="K13" s="216">
        <f>'APPROVED BUDGETS'!E4</f>
        <v>5200</v>
      </c>
      <c r="L13" s="224">
        <f>'INVOICE 18'!L13 + 'INVOICE 18'!N13</f>
        <v>1733.32</v>
      </c>
      <c r="M13" s="377"/>
      <c r="N13" s="174"/>
      <c r="O13" s="236">
        <f t="shared" ref="O13:O22" si="0">SUM(K13)-(L13+N13)</f>
        <v>3466.6800000000003</v>
      </c>
    </row>
    <row r="14" spans="1:18" ht="21" customHeight="1">
      <c r="A14" s="240" t="str">
        <f>'APPROVED BUDGETS'!B5</f>
        <v>Victim Advocate</v>
      </c>
      <c r="B14" s="214">
        <f>'APPROVED BUDGETS'!C5</f>
        <v>31200</v>
      </c>
      <c r="C14" s="224">
        <f>'INVOICE 18'!C14 + 'INVOICE 18'!E14</f>
        <v>10400</v>
      </c>
      <c r="D14" s="375"/>
      <c r="E14" s="173"/>
      <c r="F14" s="215">
        <f t="shared" ref="F14:F32" si="1">SUM(B14)-(C14+E14)</f>
        <v>20800</v>
      </c>
      <c r="G14" s="220"/>
      <c r="H14" s="221"/>
      <c r="I14" s="222"/>
      <c r="J14" s="223"/>
      <c r="K14" s="220">
        <f>'APPROVED BUDGETS'!E5</f>
        <v>0</v>
      </c>
      <c r="L14" s="224">
        <f>'INVOICE 18'!L14 + 'INVOICE 18'!N14</f>
        <v>0</v>
      </c>
      <c r="M14" s="378"/>
      <c r="N14" s="175"/>
      <c r="O14" s="236">
        <f t="shared" si="0"/>
        <v>0</v>
      </c>
    </row>
    <row r="15" spans="1:18" ht="21" customHeight="1">
      <c r="A15" s="240" t="str">
        <f>'APPROVED BUDGETS'!B6</f>
        <v>Volunteer Advocates</v>
      </c>
      <c r="B15" s="214">
        <f>'APPROVED BUDGETS'!C6</f>
        <v>0</v>
      </c>
      <c r="C15" s="224">
        <f>'INVOICE 18'!C15 + 'INVOICE 18'!E15</f>
        <v>0</v>
      </c>
      <c r="D15" s="375"/>
      <c r="E15" s="173"/>
      <c r="F15" s="215">
        <f t="shared" ref="F15:F22" si="2">SUM(B15)-(C15+E15)</f>
        <v>0</v>
      </c>
      <c r="G15" s="220"/>
      <c r="H15" s="221"/>
      <c r="I15" s="222"/>
      <c r="J15" s="223"/>
      <c r="K15" s="220">
        <f>'APPROVED BUDGETS'!E6</f>
        <v>1687</v>
      </c>
      <c r="L15" s="224">
        <f>'INVOICE 18'!L15 + 'INVOICE 18'!N15</f>
        <v>624.19000000000005</v>
      </c>
      <c r="M15" s="378"/>
      <c r="N15" s="175"/>
      <c r="O15" s="236">
        <f t="shared" si="0"/>
        <v>1062.81</v>
      </c>
    </row>
    <row r="16" spans="1:18" ht="21" customHeight="1">
      <c r="A16" s="240" t="str">
        <f>'APPROVED BUDGETS'!B7</f>
        <v>FICA</v>
      </c>
      <c r="B16" s="214">
        <f>'APPROVED BUDGETS'!C7</f>
        <v>3182.4</v>
      </c>
      <c r="C16" s="224">
        <f>'INVOICE 18'!C16 + 'INVOICE 18'!E16</f>
        <v>1060.8</v>
      </c>
      <c r="D16" s="375"/>
      <c r="E16" s="173"/>
      <c r="F16" s="215">
        <f t="shared" si="2"/>
        <v>2121.6000000000004</v>
      </c>
      <c r="G16" s="220"/>
      <c r="H16" s="221"/>
      <c r="I16" s="222"/>
      <c r="J16" s="223"/>
      <c r="K16" s="220">
        <f>'APPROVED BUDGETS'!E7</f>
        <v>397.8</v>
      </c>
      <c r="L16" s="224">
        <f>'INVOICE 18'!L16 + 'INVOICE 18'!N16</f>
        <v>132.6</v>
      </c>
      <c r="M16" s="378"/>
      <c r="N16" s="175"/>
      <c r="O16" s="236">
        <f t="shared" si="0"/>
        <v>265.20000000000005</v>
      </c>
    </row>
    <row r="17" spans="1:15" ht="21" customHeight="1">
      <c r="A17" s="240" t="str">
        <f>'APPROVED BUDGETS'!B8</f>
        <v>Workers Comp</v>
      </c>
      <c r="B17" s="214">
        <f>'APPROVED BUDGETS'!C8</f>
        <v>582.4</v>
      </c>
      <c r="C17" s="224">
        <f>'INVOICE 18'!C17 + 'INVOICE 18'!E17</f>
        <v>194.12</v>
      </c>
      <c r="D17" s="375"/>
      <c r="E17" s="173"/>
      <c r="F17" s="215">
        <f t="shared" si="2"/>
        <v>388.28</v>
      </c>
      <c r="G17" s="220"/>
      <c r="H17" s="221"/>
      <c r="I17" s="222"/>
      <c r="J17" s="223"/>
      <c r="K17" s="220">
        <f>'APPROVED BUDGETS'!E8</f>
        <v>72.8</v>
      </c>
      <c r="L17" s="224">
        <f>'INVOICE 18'!L17 + 'INVOICE 18'!N17</f>
        <v>24.28</v>
      </c>
      <c r="M17" s="378"/>
      <c r="N17" s="175"/>
      <c r="O17" s="236">
        <f t="shared" si="0"/>
        <v>48.519999999999996</v>
      </c>
    </row>
    <row r="18" spans="1:15" ht="21" customHeight="1">
      <c r="A18" s="240" t="str">
        <f>'APPROVED BUDGETS'!B9</f>
        <v>Retirement</v>
      </c>
      <c r="B18" s="214">
        <f>'APPROVED BUDGETS'!C9</f>
        <v>3744</v>
      </c>
      <c r="C18" s="224">
        <f>'INVOICE 18'!C18 + 'INVOICE 18'!E18</f>
        <v>1248</v>
      </c>
      <c r="D18" s="375"/>
      <c r="E18" s="173"/>
      <c r="F18" s="215">
        <f t="shared" si="2"/>
        <v>2496</v>
      </c>
      <c r="G18" s="220"/>
      <c r="H18" s="221"/>
      <c r="I18" s="222"/>
      <c r="J18" s="223"/>
      <c r="K18" s="220">
        <f>'APPROVED BUDGETS'!E9</f>
        <v>468</v>
      </c>
      <c r="L18" s="224">
        <f>'INVOICE 18'!L18 + 'INVOICE 18'!N18</f>
        <v>156</v>
      </c>
      <c r="M18" s="378"/>
      <c r="N18" s="175"/>
      <c r="O18" s="236">
        <f t="shared" si="0"/>
        <v>312</v>
      </c>
    </row>
    <row r="19" spans="1:15" ht="21" customHeight="1">
      <c r="A19" s="240" t="str">
        <f>'APPROVED BUDGETS'!B10</f>
        <v>Office Supplies</v>
      </c>
      <c r="B19" s="214">
        <f>'APPROVED BUDGETS'!C10</f>
        <v>2000</v>
      </c>
      <c r="C19" s="224">
        <f>'INVOICE 18'!C19 + 'INVOICE 18'!E19</f>
        <v>246.39</v>
      </c>
      <c r="D19" s="375"/>
      <c r="E19" s="173"/>
      <c r="F19" s="215">
        <f t="shared" si="2"/>
        <v>1753.6100000000001</v>
      </c>
      <c r="G19" s="220"/>
      <c r="H19" s="221"/>
      <c r="I19" s="222"/>
      <c r="J19" s="223"/>
      <c r="K19" s="220">
        <f>'APPROVED BUDGETS'!E10</f>
        <v>0</v>
      </c>
      <c r="L19" s="224">
        <f>'INVOICE 18'!L19 + 'INVOICE 18'!N19</f>
        <v>0</v>
      </c>
      <c r="M19" s="378"/>
      <c r="N19" s="175"/>
      <c r="O19" s="236">
        <f t="shared" si="0"/>
        <v>0</v>
      </c>
    </row>
    <row r="20" spans="1:15" ht="21" customHeight="1">
      <c r="A20" s="240" t="str">
        <f>'APPROVED BUDGETS'!B11</f>
        <v>Utilities</v>
      </c>
      <c r="B20" s="214">
        <f>'APPROVED BUDGETS'!C11</f>
        <v>2500</v>
      </c>
      <c r="C20" s="224">
        <f>'INVOICE 18'!C20 + 'INVOICE 18'!E20</f>
        <v>782.2</v>
      </c>
      <c r="D20" s="375"/>
      <c r="E20" s="173"/>
      <c r="F20" s="215">
        <f t="shared" si="2"/>
        <v>1717.8</v>
      </c>
      <c r="G20" s="220"/>
      <c r="H20" s="221"/>
      <c r="I20" s="222"/>
      <c r="J20" s="223"/>
      <c r="K20" s="220">
        <f>'APPROVED BUDGETS'!E11</f>
        <v>2300</v>
      </c>
      <c r="L20" s="224">
        <f>'INVOICE 18'!L20 + 'INVOICE 18'!N20</f>
        <v>817.8</v>
      </c>
      <c r="M20" s="378"/>
      <c r="N20" s="175"/>
      <c r="O20" s="236">
        <f t="shared" si="0"/>
        <v>1482.2</v>
      </c>
    </row>
    <row r="21" spans="1:15" ht="21" customHeight="1">
      <c r="A21" s="240" t="str">
        <f>'APPROVED BUDGETS'!B12</f>
        <v>Rent</v>
      </c>
      <c r="B21" s="214">
        <f>'APPROVED BUDGETS'!C12</f>
        <v>0</v>
      </c>
      <c r="C21" s="224">
        <f>'INVOICE 18'!C21 + 'INVOICE 18'!E21</f>
        <v>0</v>
      </c>
      <c r="D21" s="375"/>
      <c r="E21" s="173"/>
      <c r="F21" s="215">
        <f t="shared" si="2"/>
        <v>0</v>
      </c>
      <c r="G21" s="220"/>
      <c r="H21" s="221"/>
      <c r="I21" s="222"/>
      <c r="J21" s="223"/>
      <c r="K21" s="220">
        <f>'APPROVED BUDGETS'!E12</f>
        <v>3651.6</v>
      </c>
      <c r="L21" s="224">
        <f>'INVOICE 18'!L21 + 'INVOICE 18'!N21</f>
        <v>1217.2</v>
      </c>
      <c r="M21" s="378"/>
      <c r="N21" s="175"/>
      <c r="O21" s="236">
        <f t="shared" si="0"/>
        <v>2434.3999999999996</v>
      </c>
    </row>
    <row r="22" spans="1:15" ht="21" customHeight="1">
      <c r="A22" s="240" t="str">
        <f>'APPROVED BUDGETS'!B13</f>
        <v>Staff/Victim Travel</v>
      </c>
      <c r="B22" s="214">
        <f>'APPROVED BUDGETS'!C13</f>
        <v>1500</v>
      </c>
      <c r="C22" s="224">
        <f>'INVOICE 18'!C22 + 'INVOICE 18'!E22</f>
        <v>143.22</v>
      </c>
      <c r="D22" s="375"/>
      <c r="E22" s="173"/>
      <c r="F22" s="215">
        <f t="shared" si="2"/>
        <v>1356.78</v>
      </c>
      <c r="G22" s="220"/>
      <c r="H22" s="221"/>
      <c r="I22" s="222"/>
      <c r="J22" s="223"/>
      <c r="K22" s="220">
        <f>'APPROVED BUDGETS'!E13</f>
        <v>0</v>
      </c>
      <c r="L22" s="224">
        <f>'INVOICE 18'!L22 + 'INVOICE 18'!N22</f>
        <v>0</v>
      </c>
      <c r="M22" s="378"/>
      <c r="N22" s="175"/>
      <c r="O22" s="236">
        <f t="shared" si="0"/>
        <v>0</v>
      </c>
    </row>
    <row r="23" spans="1:15" ht="21" customHeight="1">
      <c r="A23" s="240">
        <f>'APPROVED BUDGETS'!B14</f>
        <v>0</v>
      </c>
      <c r="B23" s="214">
        <f>'APPROVED BUDGETS'!C14</f>
        <v>0</v>
      </c>
      <c r="C23" s="224">
        <f>'INVOICE 18'!C23 + 'INVOICE 18'!E23</f>
        <v>0</v>
      </c>
      <c r="D23" s="375"/>
      <c r="E23" s="173"/>
      <c r="F23" s="215">
        <f t="shared" si="1"/>
        <v>0</v>
      </c>
      <c r="G23" s="220"/>
      <c r="H23" s="221"/>
      <c r="I23" s="222"/>
      <c r="J23" s="229"/>
      <c r="K23" s="220">
        <f>'APPROVED BUDGETS'!E14</f>
        <v>0</v>
      </c>
      <c r="L23" s="224">
        <f>'INVOICE 18'!L23 + 'INVOICE 18'!N23</f>
        <v>0</v>
      </c>
      <c r="M23" s="378"/>
      <c r="N23" s="176"/>
      <c r="O23" s="236">
        <f t="shared" ref="O23:O32" si="3">SUM(K23)-(L23+N23)</f>
        <v>0</v>
      </c>
    </row>
    <row r="24" spans="1:15" ht="21" customHeight="1">
      <c r="A24" s="240">
        <f>'APPROVED BUDGETS'!B15</f>
        <v>0</v>
      </c>
      <c r="B24" s="214">
        <f>'APPROVED BUDGETS'!C15</f>
        <v>0</v>
      </c>
      <c r="C24" s="224">
        <f>'INVOICE 18'!C24 + 'INVOICE 18'!E24</f>
        <v>0</v>
      </c>
      <c r="D24" s="375"/>
      <c r="E24" s="173"/>
      <c r="F24" s="215">
        <f t="shared" si="1"/>
        <v>0</v>
      </c>
      <c r="G24" s="220"/>
      <c r="H24" s="221"/>
      <c r="I24" s="222"/>
      <c r="J24" s="229"/>
      <c r="K24" s="220">
        <f>'APPROVED BUDGETS'!E15</f>
        <v>0</v>
      </c>
      <c r="L24" s="224">
        <f>'INVOICE 18'!L24 + 'INVOICE 18'!N24</f>
        <v>0</v>
      </c>
      <c r="M24" s="378"/>
      <c r="N24" s="176"/>
      <c r="O24" s="236">
        <f t="shared" si="3"/>
        <v>0</v>
      </c>
    </row>
    <row r="25" spans="1:15" ht="21" customHeight="1">
      <c r="A25" s="240">
        <f>'APPROVED BUDGETS'!B16</f>
        <v>0</v>
      </c>
      <c r="B25" s="214">
        <f>'APPROVED BUDGETS'!C16</f>
        <v>0</v>
      </c>
      <c r="C25" s="224">
        <f>'INVOICE 18'!C25 + 'INVOICE 18'!E25</f>
        <v>0</v>
      </c>
      <c r="D25" s="375"/>
      <c r="E25" s="173"/>
      <c r="F25" s="215">
        <f t="shared" si="1"/>
        <v>0</v>
      </c>
      <c r="G25" s="220"/>
      <c r="H25" s="221"/>
      <c r="I25" s="222"/>
      <c r="J25" s="229"/>
      <c r="K25" s="220">
        <f>'APPROVED BUDGETS'!E16</f>
        <v>0</v>
      </c>
      <c r="L25" s="224">
        <f>'INVOICE 18'!L25 + 'INVOICE 18'!N25</f>
        <v>0</v>
      </c>
      <c r="M25" s="378"/>
      <c r="N25" s="176"/>
      <c r="O25" s="236">
        <f t="shared" si="3"/>
        <v>0</v>
      </c>
    </row>
    <row r="26" spans="1:15" ht="21" customHeight="1">
      <c r="A26" s="240">
        <f>'APPROVED BUDGETS'!B17</f>
        <v>0</v>
      </c>
      <c r="B26" s="214">
        <f>'APPROVED BUDGETS'!C17</f>
        <v>0</v>
      </c>
      <c r="C26" s="224">
        <f>'INVOICE 18'!C26 + 'INVOICE 18'!E26</f>
        <v>0</v>
      </c>
      <c r="D26" s="375"/>
      <c r="E26" s="173"/>
      <c r="F26" s="215">
        <f t="shared" si="1"/>
        <v>0</v>
      </c>
      <c r="G26" s="220"/>
      <c r="H26" s="221"/>
      <c r="I26" s="222"/>
      <c r="J26" s="229"/>
      <c r="K26" s="220">
        <f>'APPROVED BUDGETS'!E17</f>
        <v>0</v>
      </c>
      <c r="L26" s="224">
        <f>'INVOICE 18'!L26 + 'INVOICE 18'!N26</f>
        <v>0</v>
      </c>
      <c r="M26" s="378"/>
      <c r="N26" s="176"/>
      <c r="O26" s="236">
        <f t="shared" si="3"/>
        <v>0</v>
      </c>
    </row>
    <row r="27" spans="1:15" ht="21" customHeight="1">
      <c r="A27" s="240">
        <f>'APPROVED BUDGETS'!B18</f>
        <v>0</v>
      </c>
      <c r="B27" s="214">
        <f>'APPROVED BUDGETS'!C18</f>
        <v>0</v>
      </c>
      <c r="C27" s="224">
        <f>'INVOICE 18'!C27 + 'INVOICE 18'!E27</f>
        <v>0</v>
      </c>
      <c r="D27" s="375"/>
      <c r="E27" s="173"/>
      <c r="F27" s="215">
        <f t="shared" si="1"/>
        <v>0</v>
      </c>
      <c r="G27" s="220"/>
      <c r="H27" s="221"/>
      <c r="I27" s="222"/>
      <c r="J27" s="229"/>
      <c r="K27" s="220">
        <f>'APPROVED BUDGETS'!E18</f>
        <v>0</v>
      </c>
      <c r="L27" s="224">
        <f>'INVOICE 18'!L27 + 'INVOICE 18'!N27</f>
        <v>0</v>
      </c>
      <c r="M27" s="378"/>
      <c r="N27" s="176"/>
      <c r="O27" s="236">
        <f t="shared" si="3"/>
        <v>0</v>
      </c>
    </row>
    <row r="28" spans="1:15" ht="21" customHeight="1">
      <c r="A28" s="240">
        <f>'APPROVED BUDGETS'!B19</f>
        <v>0</v>
      </c>
      <c r="B28" s="214">
        <f>'APPROVED BUDGETS'!C19</f>
        <v>0</v>
      </c>
      <c r="C28" s="224">
        <f>'INVOICE 18'!C28 + 'INVOICE 18'!E28</f>
        <v>0</v>
      </c>
      <c r="D28" s="375"/>
      <c r="E28" s="173"/>
      <c r="F28" s="215">
        <f t="shared" si="1"/>
        <v>0</v>
      </c>
      <c r="G28" s="220"/>
      <c r="H28" s="221"/>
      <c r="I28" s="222"/>
      <c r="J28" s="229"/>
      <c r="K28" s="220">
        <f>'APPROVED BUDGETS'!E19</f>
        <v>0</v>
      </c>
      <c r="L28" s="224">
        <f>'INVOICE 18'!L28 + 'INVOICE 18'!N28</f>
        <v>0</v>
      </c>
      <c r="M28" s="378"/>
      <c r="N28" s="176"/>
      <c r="O28" s="236">
        <f t="shared" si="3"/>
        <v>0</v>
      </c>
    </row>
    <row r="29" spans="1:15" ht="21" customHeight="1">
      <c r="A29" s="240">
        <f>'APPROVED BUDGETS'!B20</f>
        <v>0</v>
      </c>
      <c r="B29" s="214">
        <f>'APPROVED BUDGETS'!C20</f>
        <v>0</v>
      </c>
      <c r="C29" s="224">
        <f>'INVOICE 18'!C29 + 'INVOICE 18'!E29</f>
        <v>0</v>
      </c>
      <c r="D29" s="375"/>
      <c r="E29" s="173"/>
      <c r="F29" s="215">
        <f t="shared" si="1"/>
        <v>0</v>
      </c>
      <c r="G29" s="220"/>
      <c r="H29" s="221"/>
      <c r="I29" s="222"/>
      <c r="J29" s="229"/>
      <c r="K29" s="220">
        <f>'APPROVED BUDGETS'!E20</f>
        <v>0</v>
      </c>
      <c r="L29" s="224">
        <f>'INVOICE 18'!L29 + 'INVOICE 18'!N29</f>
        <v>0</v>
      </c>
      <c r="M29" s="378"/>
      <c r="N29" s="176"/>
      <c r="O29" s="236">
        <f t="shared" si="3"/>
        <v>0</v>
      </c>
    </row>
    <row r="30" spans="1:15" ht="21" customHeight="1">
      <c r="A30" s="240">
        <f>'APPROVED BUDGETS'!B21</f>
        <v>0</v>
      </c>
      <c r="B30" s="214">
        <f>'APPROVED BUDGETS'!C21</f>
        <v>0</v>
      </c>
      <c r="C30" s="224">
        <f>'INVOICE 18'!C30 + 'INVOICE 18'!E30</f>
        <v>0</v>
      </c>
      <c r="D30" s="375"/>
      <c r="E30" s="173"/>
      <c r="F30" s="215">
        <f t="shared" si="1"/>
        <v>0</v>
      </c>
      <c r="G30" s="220"/>
      <c r="H30" s="221"/>
      <c r="I30" s="222"/>
      <c r="J30" s="229"/>
      <c r="K30" s="220">
        <f>'APPROVED BUDGETS'!E21</f>
        <v>0</v>
      </c>
      <c r="L30" s="224">
        <f>'INVOICE 18'!L30 + 'INVOICE 18'!N30</f>
        <v>0</v>
      </c>
      <c r="M30" s="378"/>
      <c r="N30" s="176"/>
      <c r="O30" s="236">
        <f t="shared" si="3"/>
        <v>0</v>
      </c>
    </row>
    <row r="31" spans="1:15" ht="21" customHeight="1">
      <c r="A31" s="240">
        <f>'APPROVED BUDGETS'!B22</f>
        <v>0</v>
      </c>
      <c r="B31" s="214">
        <f>'APPROVED BUDGETS'!C22</f>
        <v>0</v>
      </c>
      <c r="C31" s="224">
        <f>'INVOICE 18'!C31 + 'INVOICE 18'!E31</f>
        <v>0</v>
      </c>
      <c r="D31" s="375"/>
      <c r="E31" s="173"/>
      <c r="F31" s="215">
        <f t="shared" si="1"/>
        <v>0</v>
      </c>
      <c r="G31" s="220"/>
      <c r="H31" s="221"/>
      <c r="I31" s="222"/>
      <c r="J31" s="229"/>
      <c r="K31" s="220">
        <f>'APPROVED BUDGETS'!E22</f>
        <v>0</v>
      </c>
      <c r="L31" s="224">
        <f>'INVOICE 18'!L31 + 'INVOICE 18'!N31</f>
        <v>0</v>
      </c>
      <c r="M31" s="378"/>
      <c r="N31" s="176"/>
      <c r="O31" s="236">
        <f t="shared" si="3"/>
        <v>0</v>
      </c>
    </row>
    <row r="32" spans="1:15" ht="21" customHeight="1" thickBot="1">
      <c r="A32" s="240">
        <f>'APPROVED BUDGETS'!B23</f>
        <v>0</v>
      </c>
      <c r="B32" s="214">
        <f>'APPROVED BUDGETS'!C23</f>
        <v>0</v>
      </c>
      <c r="C32" s="224">
        <f>'INVOICE 18'!C32 + 'INVOICE 18'!E32</f>
        <v>0</v>
      </c>
      <c r="D32" s="376"/>
      <c r="E32" s="184"/>
      <c r="F32" s="230">
        <f t="shared" si="1"/>
        <v>0</v>
      </c>
      <c r="G32" s="231"/>
      <c r="H32" s="232"/>
      <c r="I32" s="233"/>
      <c r="J32" s="234"/>
      <c r="K32" s="220">
        <f>'APPROVED BUDGETS'!E23</f>
        <v>0</v>
      </c>
      <c r="L32" s="224">
        <f>'INVOICE 18'!L32 + 'INVOICE 18'!N32</f>
        <v>0</v>
      </c>
      <c r="M32" s="379"/>
      <c r="N32" s="185"/>
      <c r="O32" s="236">
        <f t="shared" si="3"/>
        <v>0</v>
      </c>
    </row>
    <row r="33" spans="1:16" ht="25" customHeight="1" thickBot="1">
      <c r="A33" s="241" t="s">
        <v>14</v>
      </c>
      <c r="B33" s="227">
        <f t="shared" ref="B33:N33" si="4">SUM(B13:B32)</f>
        <v>55108.800000000003</v>
      </c>
      <c r="C33" s="228">
        <f t="shared" si="4"/>
        <v>17541.410000000003</v>
      </c>
      <c r="D33" s="186">
        <f t="shared" si="4"/>
        <v>0</v>
      </c>
      <c r="E33" s="186">
        <f t="shared" si="4"/>
        <v>0</v>
      </c>
      <c r="F33" s="235">
        <f>SUM(F13:F32)</f>
        <v>37567.39</v>
      </c>
      <c r="G33" s="227">
        <f t="shared" si="4"/>
        <v>0</v>
      </c>
      <c r="H33" s="228">
        <f t="shared" si="4"/>
        <v>0</v>
      </c>
      <c r="I33" s="228">
        <f t="shared" si="4"/>
        <v>0</v>
      </c>
      <c r="J33" s="235">
        <f t="shared" si="4"/>
        <v>0</v>
      </c>
      <c r="K33" s="227">
        <f t="shared" si="4"/>
        <v>13777.2</v>
      </c>
      <c r="L33" s="228">
        <f>SUM(L13:L32)</f>
        <v>4705.3900000000003</v>
      </c>
      <c r="M33" s="186">
        <f t="shared" si="4"/>
        <v>0</v>
      </c>
      <c r="N33" s="186">
        <f t="shared" si="4"/>
        <v>0</v>
      </c>
      <c r="O33" s="235">
        <f t="shared" ref="O33" si="5">SUM(O13:O32)</f>
        <v>9071.81</v>
      </c>
    </row>
    <row r="34" spans="1:16" ht="27" customHeight="1" thickBot="1">
      <c r="A34" s="528" t="s">
        <v>15</v>
      </c>
      <c r="B34" s="529"/>
      <c r="C34" s="530"/>
      <c r="D34" s="531"/>
      <c r="E34" s="531"/>
      <c r="F34" s="531"/>
      <c r="G34" s="531"/>
      <c r="H34" s="532"/>
      <c r="I34" s="50"/>
      <c r="K34" s="211"/>
      <c r="L34" s="167" t="s">
        <v>16</v>
      </c>
      <c r="M34" s="556"/>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6">E22</f>
        <v>0</v>
      </c>
      <c r="C49" s="412">
        <f t="shared" ref="C49:C54" si="7">N22</f>
        <v>0</v>
      </c>
      <c r="D49" s="373"/>
      <c r="E49" s="373"/>
      <c r="F49" s="373"/>
      <c r="G49" s="373"/>
      <c r="H49" s="373"/>
      <c r="I49" s="373"/>
      <c r="J49" s="373"/>
      <c r="K49" s="373"/>
      <c r="L49" s="373"/>
    </row>
    <row r="50" spans="1:12" ht="21" customHeight="1">
      <c r="A50" s="402" t="s">
        <v>306</v>
      </c>
      <c r="B50" s="409">
        <f t="shared" si="6"/>
        <v>0</v>
      </c>
      <c r="C50" s="412">
        <f t="shared" si="7"/>
        <v>0</v>
      </c>
      <c r="D50" s="373"/>
      <c r="E50" s="373"/>
      <c r="F50" s="373"/>
      <c r="G50" s="373"/>
      <c r="H50" s="373"/>
      <c r="I50" s="373"/>
      <c r="J50" s="373"/>
      <c r="K50" s="373"/>
      <c r="L50" s="373"/>
    </row>
    <row r="51" spans="1:12" ht="21" customHeight="1">
      <c r="A51" s="402" t="s">
        <v>307</v>
      </c>
      <c r="B51" s="409">
        <f t="shared" si="6"/>
        <v>0</v>
      </c>
      <c r="C51" s="412">
        <f t="shared" si="7"/>
        <v>0</v>
      </c>
      <c r="D51" s="373"/>
      <c r="E51" s="373"/>
      <c r="F51" s="373"/>
      <c r="G51" s="373"/>
      <c r="H51" s="373"/>
      <c r="I51" s="373"/>
      <c r="J51" s="373"/>
      <c r="K51" s="373"/>
      <c r="L51" s="373"/>
    </row>
    <row r="52" spans="1:12" ht="21" customHeight="1">
      <c r="A52" s="402" t="s">
        <v>308</v>
      </c>
      <c r="B52" s="409">
        <f t="shared" si="6"/>
        <v>0</v>
      </c>
      <c r="C52" s="412">
        <f t="shared" si="7"/>
        <v>0</v>
      </c>
      <c r="D52" s="373"/>
      <c r="E52" s="373"/>
      <c r="F52" s="373"/>
      <c r="G52" s="373"/>
      <c r="H52" s="373"/>
      <c r="I52" s="373"/>
      <c r="J52" s="373"/>
      <c r="K52" s="373"/>
      <c r="L52" s="373"/>
    </row>
    <row r="53" spans="1:12" ht="21" customHeight="1">
      <c r="A53" s="402" t="s">
        <v>309</v>
      </c>
      <c r="B53" s="409">
        <f t="shared" si="6"/>
        <v>0</v>
      </c>
      <c r="C53" s="412">
        <f t="shared" si="7"/>
        <v>0</v>
      </c>
      <c r="D53" s="373"/>
      <c r="E53" s="373"/>
      <c r="F53" s="373"/>
      <c r="G53" s="373"/>
      <c r="H53" s="373"/>
      <c r="I53" s="373"/>
      <c r="J53" s="373"/>
      <c r="K53" s="373"/>
      <c r="L53" s="373"/>
    </row>
    <row r="54" spans="1:12" ht="21" customHeight="1" thickBot="1">
      <c r="A54" s="402" t="s">
        <v>310</v>
      </c>
      <c r="B54" s="409">
        <f t="shared" si="6"/>
        <v>0</v>
      </c>
      <c r="C54" s="412">
        <f t="shared" si="7"/>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26.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65"/>
      <c r="D11" s="524"/>
      <c r="E11" s="237" t="s">
        <v>12</v>
      </c>
      <c r="F11" s="546"/>
      <c r="G11" s="547"/>
      <c r="H11" s="547"/>
      <c r="I11" s="547"/>
      <c r="J11" s="547"/>
      <c r="K11" s="548"/>
      <c r="N11" s="47" t="s">
        <v>271</v>
      </c>
      <c r="O11" s="238">
        <v>20</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19'!C13 + 'INVOICE 19'!E13</f>
        <v>3466.68</v>
      </c>
      <c r="D13" s="374"/>
      <c r="E13" s="172"/>
      <c r="F13" s="215">
        <f>SUM(B13)-(C13+E13)</f>
        <v>6933.32</v>
      </c>
      <c r="G13" s="216"/>
      <c r="H13" s="217"/>
      <c r="I13" s="218"/>
      <c r="J13" s="219"/>
      <c r="K13" s="216">
        <f>'APPROVED BUDGETS'!E4</f>
        <v>5200</v>
      </c>
      <c r="L13" s="224">
        <f>'INVOICE 19'!L13 + 'INVOICE 19'!N13</f>
        <v>1733.32</v>
      </c>
      <c r="M13" s="377"/>
      <c r="N13" s="174"/>
      <c r="O13" s="236">
        <f t="shared" ref="O13:O22" si="0">SUM(K13)-(L13+N13)</f>
        <v>3466.6800000000003</v>
      </c>
    </row>
    <row r="14" spans="1:18" ht="21" customHeight="1">
      <c r="A14" s="240" t="str">
        <f>'APPROVED BUDGETS'!B5</f>
        <v>Victim Advocate</v>
      </c>
      <c r="B14" s="214">
        <f>'APPROVED BUDGETS'!C5</f>
        <v>31200</v>
      </c>
      <c r="C14" s="224">
        <f>'INVOICE 19'!C14 + 'INVOICE 19'!E14</f>
        <v>10400</v>
      </c>
      <c r="D14" s="375"/>
      <c r="E14" s="173"/>
      <c r="F14" s="215">
        <f t="shared" ref="F14:F32" si="1">SUM(B14)-(C14+E14)</f>
        <v>20800</v>
      </c>
      <c r="G14" s="220"/>
      <c r="H14" s="221"/>
      <c r="I14" s="222"/>
      <c r="J14" s="223"/>
      <c r="K14" s="220">
        <f>'APPROVED BUDGETS'!E5</f>
        <v>0</v>
      </c>
      <c r="L14" s="224">
        <f>'INVOICE 19'!L14 + 'INVOICE 19'!N14</f>
        <v>0</v>
      </c>
      <c r="M14" s="378"/>
      <c r="N14" s="175"/>
      <c r="O14" s="236">
        <f t="shared" si="0"/>
        <v>0</v>
      </c>
    </row>
    <row r="15" spans="1:18" ht="21" customHeight="1">
      <c r="A15" s="240" t="str">
        <f>'APPROVED BUDGETS'!B6</f>
        <v>Volunteer Advocates</v>
      </c>
      <c r="B15" s="214">
        <f>'APPROVED BUDGETS'!C6</f>
        <v>0</v>
      </c>
      <c r="C15" s="224">
        <f>'INVOICE 19'!C15 + 'INVOICE 19'!E15</f>
        <v>0</v>
      </c>
      <c r="D15" s="375"/>
      <c r="E15" s="173"/>
      <c r="F15" s="215">
        <f t="shared" ref="F15:F22" si="2">SUM(B15)-(C15+E15)</f>
        <v>0</v>
      </c>
      <c r="G15" s="220"/>
      <c r="H15" s="221"/>
      <c r="I15" s="222"/>
      <c r="J15" s="223"/>
      <c r="K15" s="220">
        <f>'APPROVED BUDGETS'!E6</f>
        <v>1687</v>
      </c>
      <c r="L15" s="224">
        <f>'INVOICE 19'!L15 + 'INVOICE 19'!N15</f>
        <v>624.19000000000005</v>
      </c>
      <c r="M15" s="378"/>
      <c r="N15" s="175"/>
      <c r="O15" s="236">
        <f t="shared" si="0"/>
        <v>1062.81</v>
      </c>
    </row>
    <row r="16" spans="1:18" ht="21" customHeight="1">
      <c r="A16" s="240" t="str">
        <f>'APPROVED BUDGETS'!B7</f>
        <v>FICA</v>
      </c>
      <c r="B16" s="214">
        <f>'APPROVED BUDGETS'!C7</f>
        <v>3182.4</v>
      </c>
      <c r="C16" s="224">
        <f>'INVOICE 19'!C16 + 'INVOICE 19'!E16</f>
        <v>1060.8</v>
      </c>
      <c r="D16" s="375"/>
      <c r="E16" s="173"/>
      <c r="F16" s="215">
        <f t="shared" si="2"/>
        <v>2121.6000000000004</v>
      </c>
      <c r="G16" s="220"/>
      <c r="H16" s="221"/>
      <c r="I16" s="222"/>
      <c r="J16" s="223"/>
      <c r="K16" s="220">
        <f>'APPROVED BUDGETS'!E7</f>
        <v>397.8</v>
      </c>
      <c r="L16" s="224">
        <f>'INVOICE 19'!L16 + 'INVOICE 19'!N16</f>
        <v>132.6</v>
      </c>
      <c r="M16" s="378"/>
      <c r="N16" s="175"/>
      <c r="O16" s="236">
        <f t="shared" si="0"/>
        <v>265.20000000000005</v>
      </c>
    </row>
    <row r="17" spans="1:15" ht="21" customHeight="1">
      <c r="A17" s="240" t="str">
        <f>'APPROVED BUDGETS'!B8</f>
        <v>Workers Comp</v>
      </c>
      <c r="B17" s="214">
        <f>'APPROVED BUDGETS'!C8</f>
        <v>582.4</v>
      </c>
      <c r="C17" s="224">
        <f>'INVOICE 19'!C17 + 'INVOICE 19'!E17</f>
        <v>194.12</v>
      </c>
      <c r="D17" s="375"/>
      <c r="E17" s="173"/>
      <c r="F17" s="215">
        <f t="shared" si="2"/>
        <v>388.28</v>
      </c>
      <c r="G17" s="220"/>
      <c r="H17" s="221"/>
      <c r="I17" s="222"/>
      <c r="J17" s="223"/>
      <c r="K17" s="220">
        <f>'APPROVED BUDGETS'!E8</f>
        <v>72.8</v>
      </c>
      <c r="L17" s="224">
        <f>'INVOICE 19'!L17 + 'INVOICE 19'!N17</f>
        <v>24.28</v>
      </c>
      <c r="M17" s="378"/>
      <c r="N17" s="175"/>
      <c r="O17" s="236">
        <f t="shared" si="0"/>
        <v>48.519999999999996</v>
      </c>
    </row>
    <row r="18" spans="1:15" ht="21" customHeight="1">
      <c r="A18" s="240" t="str">
        <f>'APPROVED BUDGETS'!B9</f>
        <v>Retirement</v>
      </c>
      <c r="B18" s="214">
        <f>'APPROVED BUDGETS'!C9</f>
        <v>3744</v>
      </c>
      <c r="C18" s="224">
        <f>'INVOICE 19'!C18 + 'INVOICE 19'!E18</f>
        <v>1248</v>
      </c>
      <c r="D18" s="375"/>
      <c r="E18" s="173"/>
      <c r="F18" s="215">
        <f t="shared" si="2"/>
        <v>2496</v>
      </c>
      <c r="G18" s="220"/>
      <c r="H18" s="221"/>
      <c r="I18" s="222"/>
      <c r="J18" s="223"/>
      <c r="K18" s="220">
        <f>'APPROVED BUDGETS'!E9</f>
        <v>468</v>
      </c>
      <c r="L18" s="224">
        <f>'INVOICE 19'!L18 + 'INVOICE 19'!N18</f>
        <v>156</v>
      </c>
      <c r="M18" s="378"/>
      <c r="N18" s="175"/>
      <c r="O18" s="236">
        <f t="shared" si="0"/>
        <v>312</v>
      </c>
    </row>
    <row r="19" spans="1:15" ht="21" customHeight="1">
      <c r="A19" s="240" t="str">
        <f>'APPROVED BUDGETS'!B10</f>
        <v>Office Supplies</v>
      </c>
      <c r="B19" s="214">
        <f>'APPROVED BUDGETS'!C10</f>
        <v>2000</v>
      </c>
      <c r="C19" s="224">
        <f>'INVOICE 19'!C19 + 'INVOICE 19'!E19</f>
        <v>246.39</v>
      </c>
      <c r="D19" s="375"/>
      <c r="E19" s="173"/>
      <c r="F19" s="215">
        <f t="shared" si="2"/>
        <v>1753.6100000000001</v>
      </c>
      <c r="G19" s="220"/>
      <c r="H19" s="221"/>
      <c r="I19" s="222"/>
      <c r="J19" s="223"/>
      <c r="K19" s="220">
        <f>'APPROVED BUDGETS'!E10</f>
        <v>0</v>
      </c>
      <c r="L19" s="224">
        <f>'INVOICE 19'!L19 + 'INVOICE 19'!N19</f>
        <v>0</v>
      </c>
      <c r="M19" s="378"/>
      <c r="N19" s="175"/>
      <c r="O19" s="236">
        <f t="shared" si="0"/>
        <v>0</v>
      </c>
    </row>
    <row r="20" spans="1:15" ht="21" customHeight="1">
      <c r="A20" s="240" t="str">
        <f>'APPROVED BUDGETS'!B11</f>
        <v>Utilities</v>
      </c>
      <c r="B20" s="214">
        <f>'APPROVED BUDGETS'!C11</f>
        <v>2500</v>
      </c>
      <c r="C20" s="224">
        <f>'INVOICE 19'!C20 + 'INVOICE 19'!E20</f>
        <v>782.2</v>
      </c>
      <c r="D20" s="375"/>
      <c r="E20" s="173"/>
      <c r="F20" s="215">
        <f t="shared" si="2"/>
        <v>1717.8</v>
      </c>
      <c r="G20" s="220"/>
      <c r="H20" s="221"/>
      <c r="I20" s="222"/>
      <c r="J20" s="223"/>
      <c r="K20" s="220">
        <f>'APPROVED BUDGETS'!E11</f>
        <v>2300</v>
      </c>
      <c r="L20" s="224">
        <f>'INVOICE 19'!L20 + 'INVOICE 19'!N20</f>
        <v>817.8</v>
      </c>
      <c r="M20" s="378"/>
      <c r="N20" s="175"/>
      <c r="O20" s="236">
        <f t="shared" si="0"/>
        <v>1482.2</v>
      </c>
    </row>
    <row r="21" spans="1:15" ht="21" customHeight="1">
      <c r="A21" s="240" t="str">
        <f>'APPROVED BUDGETS'!B12</f>
        <v>Rent</v>
      </c>
      <c r="B21" s="214">
        <f>'APPROVED BUDGETS'!C12</f>
        <v>0</v>
      </c>
      <c r="C21" s="224">
        <f>'INVOICE 19'!C21 + 'INVOICE 19'!E21</f>
        <v>0</v>
      </c>
      <c r="D21" s="375"/>
      <c r="E21" s="173"/>
      <c r="F21" s="215">
        <f t="shared" si="2"/>
        <v>0</v>
      </c>
      <c r="G21" s="220"/>
      <c r="H21" s="221"/>
      <c r="I21" s="222"/>
      <c r="J21" s="223"/>
      <c r="K21" s="220">
        <f>'APPROVED BUDGETS'!E12</f>
        <v>3651.6</v>
      </c>
      <c r="L21" s="224">
        <f>'INVOICE 19'!L21 + 'INVOICE 19'!N21</f>
        <v>1217.2</v>
      </c>
      <c r="M21" s="378"/>
      <c r="N21" s="175"/>
      <c r="O21" s="236">
        <f t="shared" si="0"/>
        <v>2434.3999999999996</v>
      </c>
    </row>
    <row r="22" spans="1:15" ht="21" customHeight="1">
      <c r="A22" s="240" t="str">
        <f>'APPROVED BUDGETS'!B13</f>
        <v>Staff/Victim Travel</v>
      </c>
      <c r="B22" s="214">
        <f>'APPROVED BUDGETS'!C13</f>
        <v>1500</v>
      </c>
      <c r="C22" s="224">
        <f>'INVOICE 19'!C22 + 'INVOICE 19'!E22</f>
        <v>143.22</v>
      </c>
      <c r="D22" s="375"/>
      <c r="E22" s="173"/>
      <c r="F22" s="215">
        <f t="shared" si="2"/>
        <v>1356.78</v>
      </c>
      <c r="G22" s="220"/>
      <c r="H22" s="221"/>
      <c r="I22" s="222"/>
      <c r="J22" s="223"/>
      <c r="K22" s="220">
        <f>'APPROVED BUDGETS'!E13</f>
        <v>0</v>
      </c>
      <c r="L22" s="224">
        <f>'INVOICE 19'!L22 + 'INVOICE 19'!N22</f>
        <v>0</v>
      </c>
      <c r="M22" s="378"/>
      <c r="N22" s="175"/>
      <c r="O22" s="236">
        <f t="shared" si="0"/>
        <v>0</v>
      </c>
    </row>
    <row r="23" spans="1:15" ht="21" customHeight="1">
      <c r="A23" s="240">
        <f>'APPROVED BUDGETS'!B14</f>
        <v>0</v>
      </c>
      <c r="B23" s="214">
        <f>'APPROVED BUDGETS'!C14</f>
        <v>0</v>
      </c>
      <c r="C23" s="224">
        <f>'INVOICE 19'!C23 + 'INVOICE 19'!E23</f>
        <v>0</v>
      </c>
      <c r="D23" s="375"/>
      <c r="E23" s="173"/>
      <c r="F23" s="215">
        <f t="shared" si="1"/>
        <v>0</v>
      </c>
      <c r="G23" s="220"/>
      <c r="H23" s="221"/>
      <c r="I23" s="222"/>
      <c r="J23" s="229"/>
      <c r="K23" s="220">
        <f>'APPROVED BUDGETS'!E14</f>
        <v>0</v>
      </c>
      <c r="L23" s="224">
        <f>'INVOICE 19'!L23 + 'INVOICE 19'!N23</f>
        <v>0</v>
      </c>
      <c r="M23" s="378"/>
      <c r="N23" s="176"/>
      <c r="O23" s="236">
        <f t="shared" ref="O23:O32" si="3">SUM(K23)-(L23+N23)</f>
        <v>0</v>
      </c>
    </row>
    <row r="24" spans="1:15" ht="21" customHeight="1">
      <c r="A24" s="240">
        <f>'APPROVED BUDGETS'!B15</f>
        <v>0</v>
      </c>
      <c r="B24" s="214">
        <f>'APPROVED BUDGETS'!C15</f>
        <v>0</v>
      </c>
      <c r="C24" s="224">
        <f>'INVOICE 19'!C24 + 'INVOICE 19'!E24</f>
        <v>0</v>
      </c>
      <c r="D24" s="375"/>
      <c r="E24" s="173"/>
      <c r="F24" s="215">
        <f t="shared" si="1"/>
        <v>0</v>
      </c>
      <c r="G24" s="220"/>
      <c r="H24" s="221"/>
      <c r="I24" s="222"/>
      <c r="J24" s="229"/>
      <c r="K24" s="220">
        <f>'APPROVED BUDGETS'!E15</f>
        <v>0</v>
      </c>
      <c r="L24" s="224">
        <f>'INVOICE 19'!L24 + 'INVOICE 19'!N24</f>
        <v>0</v>
      </c>
      <c r="M24" s="378"/>
      <c r="N24" s="176"/>
      <c r="O24" s="236">
        <f t="shared" si="3"/>
        <v>0</v>
      </c>
    </row>
    <row r="25" spans="1:15" ht="21" customHeight="1">
      <c r="A25" s="240">
        <f>'APPROVED BUDGETS'!B16</f>
        <v>0</v>
      </c>
      <c r="B25" s="214">
        <f>'APPROVED BUDGETS'!C16</f>
        <v>0</v>
      </c>
      <c r="C25" s="224">
        <f>'INVOICE 19'!C25 + 'INVOICE 19'!E25</f>
        <v>0</v>
      </c>
      <c r="D25" s="375"/>
      <c r="E25" s="173"/>
      <c r="F25" s="215">
        <f t="shared" si="1"/>
        <v>0</v>
      </c>
      <c r="G25" s="220"/>
      <c r="H25" s="221"/>
      <c r="I25" s="222"/>
      <c r="J25" s="229"/>
      <c r="K25" s="220">
        <f>'APPROVED BUDGETS'!E16</f>
        <v>0</v>
      </c>
      <c r="L25" s="224">
        <f>'INVOICE 19'!L25 + 'INVOICE 19'!N25</f>
        <v>0</v>
      </c>
      <c r="M25" s="378"/>
      <c r="N25" s="176"/>
      <c r="O25" s="236">
        <f t="shared" si="3"/>
        <v>0</v>
      </c>
    </row>
    <row r="26" spans="1:15" ht="21" customHeight="1">
      <c r="A26" s="240">
        <f>'APPROVED BUDGETS'!B17</f>
        <v>0</v>
      </c>
      <c r="B26" s="214">
        <f>'APPROVED BUDGETS'!C17</f>
        <v>0</v>
      </c>
      <c r="C26" s="224">
        <f>'INVOICE 19'!C26 + 'INVOICE 19'!E26</f>
        <v>0</v>
      </c>
      <c r="D26" s="375"/>
      <c r="E26" s="173"/>
      <c r="F26" s="215">
        <f t="shared" si="1"/>
        <v>0</v>
      </c>
      <c r="G26" s="220"/>
      <c r="H26" s="221"/>
      <c r="I26" s="222"/>
      <c r="J26" s="229"/>
      <c r="K26" s="220">
        <f>'APPROVED BUDGETS'!E17</f>
        <v>0</v>
      </c>
      <c r="L26" s="224">
        <f>'INVOICE 19'!L26 + 'INVOICE 19'!N26</f>
        <v>0</v>
      </c>
      <c r="M26" s="378"/>
      <c r="N26" s="176"/>
      <c r="O26" s="236">
        <f t="shared" si="3"/>
        <v>0</v>
      </c>
    </row>
    <row r="27" spans="1:15" ht="21" customHeight="1">
      <c r="A27" s="240">
        <f>'APPROVED BUDGETS'!B18</f>
        <v>0</v>
      </c>
      <c r="B27" s="214">
        <f>'APPROVED BUDGETS'!C18</f>
        <v>0</v>
      </c>
      <c r="C27" s="224">
        <f>'INVOICE 19'!C27 + 'INVOICE 19'!E27</f>
        <v>0</v>
      </c>
      <c r="D27" s="375"/>
      <c r="E27" s="173"/>
      <c r="F27" s="215">
        <f t="shared" si="1"/>
        <v>0</v>
      </c>
      <c r="G27" s="220"/>
      <c r="H27" s="221"/>
      <c r="I27" s="222"/>
      <c r="J27" s="229"/>
      <c r="K27" s="220">
        <f>'APPROVED BUDGETS'!E18</f>
        <v>0</v>
      </c>
      <c r="L27" s="224">
        <f>'INVOICE 19'!L27 + 'INVOICE 19'!N27</f>
        <v>0</v>
      </c>
      <c r="M27" s="378"/>
      <c r="N27" s="176"/>
      <c r="O27" s="236">
        <f t="shared" si="3"/>
        <v>0</v>
      </c>
    </row>
    <row r="28" spans="1:15" ht="21" customHeight="1">
      <c r="A28" s="240">
        <f>'APPROVED BUDGETS'!B19</f>
        <v>0</v>
      </c>
      <c r="B28" s="214">
        <f>'APPROVED BUDGETS'!C19</f>
        <v>0</v>
      </c>
      <c r="C28" s="224">
        <f>'INVOICE 19'!C28 + 'INVOICE 19'!E28</f>
        <v>0</v>
      </c>
      <c r="D28" s="375"/>
      <c r="E28" s="173"/>
      <c r="F28" s="215">
        <f t="shared" si="1"/>
        <v>0</v>
      </c>
      <c r="G28" s="220"/>
      <c r="H28" s="221"/>
      <c r="I28" s="222"/>
      <c r="J28" s="229"/>
      <c r="K28" s="220">
        <f>'APPROVED BUDGETS'!E19</f>
        <v>0</v>
      </c>
      <c r="L28" s="224">
        <f>'INVOICE 19'!L28 + 'INVOICE 19'!N28</f>
        <v>0</v>
      </c>
      <c r="M28" s="378"/>
      <c r="N28" s="176"/>
      <c r="O28" s="236">
        <f t="shared" si="3"/>
        <v>0</v>
      </c>
    </row>
    <row r="29" spans="1:15" ht="21" customHeight="1">
      <c r="A29" s="240">
        <f>'APPROVED BUDGETS'!B20</f>
        <v>0</v>
      </c>
      <c r="B29" s="214">
        <f>'APPROVED BUDGETS'!C20</f>
        <v>0</v>
      </c>
      <c r="C29" s="224">
        <f>'INVOICE 19'!C29 + 'INVOICE 19'!E29</f>
        <v>0</v>
      </c>
      <c r="D29" s="375"/>
      <c r="E29" s="173"/>
      <c r="F29" s="215">
        <f t="shared" si="1"/>
        <v>0</v>
      </c>
      <c r="G29" s="220"/>
      <c r="H29" s="221"/>
      <c r="I29" s="222"/>
      <c r="J29" s="229"/>
      <c r="K29" s="220">
        <f>'APPROVED BUDGETS'!E20</f>
        <v>0</v>
      </c>
      <c r="L29" s="224">
        <f>'INVOICE 19'!L29 + 'INVOICE 19'!N29</f>
        <v>0</v>
      </c>
      <c r="M29" s="378"/>
      <c r="N29" s="176"/>
      <c r="O29" s="236">
        <f t="shared" si="3"/>
        <v>0</v>
      </c>
    </row>
    <row r="30" spans="1:15" ht="21" customHeight="1">
      <c r="A30" s="240">
        <f>'APPROVED BUDGETS'!B21</f>
        <v>0</v>
      </c>
      <c r="B30" s="214">
        <f>'APPROVED BUDGETS'!C21</f>
        <v>0</v>
      </c>
      <c r="C30" s="224">
        <f>'INVOICE 19'!C30 + 'INVOICE 19'!E30</f>
        <v>0</v>
      </c>
      <c r="D30" s="375"/>
      <c r="E30" s="173"/>
      <c r="F30" s="215">
        <f t="shared" si="1"/>
        <v>0</v>
      </c>
      <c r="G30" s="220"/>
      <c r="H30" s="221"/>
      <c r="I30" s="222"/>
      <c r="J30" s="229"/>
      <c r="K30" s="220">
        <f>'APPROVED BUDGETS'!E21</f>
        <v>0</v>
      </c>
      <c r="L30" s="224">
        <f>'INVOICE 19'!L30 + 'INVOICE 19'!N30</f>
        <v>0</v>
      </c>
      <c r="M30" s="378"/>
      <c r="N30" s="176"/>
      <c r="O30" s="236">
        <f t="shared" si="3"/>
        <v>0</v>
      </c>
    </row>
    <row r="31" spans="1:15" ht="21" customHeight="1">
      <c r="A31" s="240">
        <f>'APPROVED BUDGETS'!B22</f>
        <v>0</v>
      </c>
      <c r="B31" s="214">
        <f>'APPROVED BUDGETS'!C22</f>
        <v>0</v>
      </c>
      <c r="C31" s="224">
        <f>'INVOICE 19'!C31 + 'INVOICE 19'!E31</f>
        <v>0</v>
      </c>
      <c r="D31" s="375"/>
      <c r="E31" s="173"/>
      <c r="F31" s="215">
        <f t="shared" si="1"/>
        <v>0</v>
      </c>
      <c r="G31" s="220"/>
      <c r="H31" s="221"/>
      <c r="I31" s="222"/>
      <c r="J31" s="229"/>
      <c r="K31" s="220">
        <f>'APPROVED BUDGETS'!E22</f>
        <v>0</v>
      </c>
      <c r="L31" s="224">
        <f>'INVOICE 19'!L31 + 'INVOICE 19'!N31</f>
        <v>0</v>
      </c>
      <c r="M31" s="378"/>
      <c r="N31" s="176"/>
      <c r="O31" s="236">
        <f t="shared" si="3"/>
        <v>0</v>
      </c>
    </row>
    <row r="32" spans="1:15" ht="21" customHeight="1" thickBot="1">
      <c r="A32" s="240">
        <f>'APPROVED BUDGETS'!B23</f>
        <v>0</v>
      </c>
      <c r="B32" s="214">
        <f>'APPROVED BUDGETS'!C23</f>
        <v>0</v>
      </c>
      <c r="C32" s="224">
        <f>'INVOICE 19'!C32 + 'INVOICE 19'!E32</f>
        <v>0</v>
      </c>
      <c r="D32" s="376"/>
      <c r="E32" s="184"/>
      <c r="F32" s="230">
        <f t="shared" si="1"/>
        <v>0</v>
      </c>
      <c r="G32" s="231"/>
      <c r="H32" s="232"/>
      <c r="I32" s="233"/>
      <c r="J32" s="234"/>
      <c r="K32" s="220">
        <f>'APPROVED BUDGETS'!E23</f>
        <v>0</v>
      </c>
      <c r="L32" s="224">
        <f>'INVOICE 19'!L32 + 'INVOICE 19'!N32</f>
        <v>0</v>
      </c>
      <c r="M32" s="379"/>
      <c r="N32" s="185"/>
      <c r="O32" s="236">
        <f t="shared" si="3"/>
        <v>0</v>
      </c>
    </row>
    <row r="33" spans="1:16" ht="25" customHeight="1" thickBot="1">
      <c r="A33" s="241" t="s">
        <v>14</v>
      </c>
      <c r="B33" s="227">
        <f t="shared" ref="B33:N33" si="4">SUM(B13:B32)</f>
        <v>55108.800000000003</v>
      </c>
      <c r="C33" s="228">
        <f t="shared" si="4"/>
        <v>17541.410000000003</v>
      </c>
      <c r="D33" s="186">
        <f t="shared" si="4"/>
        <v>0</v>
      </c>
      <c r="E33" s="186">
        <f t="shared" si="4"/>
        <v>0</v>
      </c>
      <c r="F33" s="235">
        <f>SUM(F13:F32)</f>
        <v>37567.39</v>
      </c>
      <c r="G33" s="227">
        <f t="shared" si="4"/>
        <v>0</v>
      </c>
      <c r="H33" s="228">
        <f t="shared" si="4"/>
        <v>0</v>
      </c>
      <c r="I33" s="228">
        <f t="shared" si="4"/>
        <v>0</v>
      </c>
      <c r="J33" s="235">
        <f t="shared" si="4"/>
        <v>0</v>
      </c>
      <c r="K33" s="227">
        <f t="shared" si="4"/>
        <v>13777.2</v>
      </c>
      <c r="L33" s="228">
        <f>SUM(L13:L32)</f>
        <v>4705.3900000000003</v>
      </c>
      <c r="M33" s="186">
        <f t="shared" si="4"/>
        <v>0</v>
      </c>
      <c r="N33" s="186">
        <f t="shared" si="4"/>
        <v>0</v>
      </c>
      <c r="O33" s="235">
        <f t="shared" ref="O33" si="5">SUM(O13:O32)</f>
        <v>9071.81</v>
      </c>
    </row>
    <row r="34" spans="1:16" ht="27" customHeight="1" thickBot="1">
      <c r="A34" s="528" t="s">
        <v>15</v>
      </c>
      <c r="B34" s="529"/>
      <c r="C34" s="530"/>
      <c r="D34" s="531"/>
      <c r="E34" s="531"/>
      <c r="F34" s="531"/>
      <c r="G34" s="531"/>
      <c r="H34" s="532"/>
      <c r="I34" s="50"/>
      <c r="K34" s="211"/>
      <c r="L34" s="167" t="s">
        <v>16</v>
      </c>
      <c r="M34" s="556"/>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6">E22</f>
        <v>0</v>
      </c>
      <c r="C49" s="412">
        <f t="shared" ref="C49:C54" si="7">N22</f>
        <v>0</v>
      </c>
      <c r="D49" s="373"/>
      <c r="E49" s="373"/>
      <c r="F49" s="373"/>
      <c r="G49" s="373"/>
      <c r="H49" s="373"/>
      <c r="I49" s="373"/>
      <c r="J49" s="373"/>
      <c r="K49" s="373"/>
      <c r="L49" s="373"/>
    </row>
    <row r="50" spans="1:12" ht="21" customHeight="1">
      <c r="A50" s="402" t="s">
        <v>306</v>
      </c>
      <c r="B50" s="409">
        <f t="shared" si="6"/>
        <v>0</v>
      </c>
      <c r="C50" s="412">
        <f t="shared" si="7"/>
        <v>0</v>
      </c>
      <c r="D50" s="373"/>
      <c r="E50" s="373"/>
      <c r="F50" s="373"/>
      <c r="G50" s="373"/>
      <c r="H50" s="373"/>
      <c r="I50" s="373"/>
      <c r="J50" s="373"/>
      <c r="K50" s="373"/>
      <c r="L50" s="373"/>
    </row>
    <row r="51" spans="1:12" ht="21" customHeight="1">
      <c r="A51" s="402" t="s">
        <v>307</v>
      </c>
      <c r="B51" s="409">
        <f t="shared" si="6"/>
        <v>0</v>
      </c>
      <c r="C51" s="412">
        <f t="shared" si="7"/>
        <v>0</v>
      </c>
      <c r="D51" s="373"/>
      <c r="E51" s="373"/>
      <c r="F51" s="373"/>
      <c r="G51" s="373"/>
      <c r="H51" s="373"/>
      <c r="I51" s="373"/>
      <c r="J51" s="373"/>
      <c r="K51" s="373"/>
      <c r="L51" s="373"/>
    </row>
    <row r="52" spans="1:12" ht="21" customHeight="1">
      <c r="A52" s="402" t="s">
        <v>308</v>
      </c>
      <c r="B52" s="409">
        <f t="shared" si="6"/>
        <v>0</v>
      </c>
      <c r="C52" s="412">
        <f t="shared" si="7"/>
        <v>0</v>
      </c>
      <c r="D52" s="373"/>
      <c r="E52" s="373"/>
      <c r="F52" s="373"/>
      <c r="G52" s="373"/>
      <c r="H52" s="373"/>
      <c r="I52" s="373"/>
      <c r="J52" s="373"/>
      <c r="K52" s="373"/>
      <c r="L52" s="373"/>
    </row>
    <row r="53" spans="1:12" ht="21" customHeight="1">
      <c r="A53" s="402" t="s">
        <v>309</v>
      </c>
      <c r="B53" s="409">
        <f t="shared" si="6"/>
        <v>0</v>
      </c>
      <c r="C53" s="412">
        <f t="shared" si="7"/>
        <v>0</v>
      </c>
      <c r="D53" s="373"/>
      <c r="E53" s="373"/>
      <c r="F53" s="373"/>
      <c r="G53" s="373"/>
      <c r="H53" s="373"/>
      <c r="I53" s="373"/>
      <c r="J53" s="373"/>
      <c r="K53" s="373"/>
      <c r="L53" s="373"/>
    </row>
    <row r="54" spans="1:12" ht="21" customHeight="1" thickBot="1">
      <c r="A54" s="402" t="s">
        <v>310</v>
      </c>
      <c r="B54" s="409">
        <f t="shared" si="6"/>
        <v>0</v>
      </c>
      <c r="C54" s="412">
        <f t="shared" si="7"/>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27.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65"/>
      <c r="D11" s="524"/>
      <c r="E11" s="237" t="s">
        <v>12</v>
      </c>
      <c r="F11" s="546"/>
      <c r="G11" s="547"/>
      <c r="H11" s="547"/>
      <c r="I11" s="547"/>
      <c r="J11" s="547"/>
      <c r="K11" s="548"/>
      <c r="N11" s="47" t="s">
        <v>271</v>
      </c>
      <c r="O11" s="238">
        <v>21</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20'!C13 + 'INVOICE 20'!E13</f>
        <v>3466.68</v>
      </c>
      <c r="D13" s="374"/>
      <c r="E13" s="172"/>
      <c r="F13" s="215">
        <f>SUM(B13)-(C13+E13)</f>
        <v>6933.32</v>
      </c>
      <c r="G13" s="216"/>
      <c r="H13" s="217"/>
      <c r="I13" s="218"/>
      <c r="J13" s="219"/>
      <c r="K13" s="216">
        <f>'APPROVED BUDGETS'!E4</f>
        <v>5200</v>
      </c>
      <c r="L13" s="224">
        <f>'INVOICE 20'!L13 + 'INVOICE 20'!N13</f>
        <v>1733.32</v>
      </c>
      <c r="M13" s="377"/>
      <c r="N13" s="174"/>
      <c r="O13" s="236">
        <f t="shared" ref="O13:O22" si="0">SUM(K13)-(L13+N13)</f>
        <v>3466.6800000000003</v>
      </c>
    </row>
    <row r="14" spans="1:18" ht="21" customHeight="1">
      <c r="A14" s="240" t="str">
        <f>'APPROVED BUDGETS'!B5</f>
        <v>Victim Advocate</v>
      </c>
      <c r="B14" s="214">
        <f>'APPROVED BUDGETS'!C5</f>
        <v>31200</v>
      </c>
      <c r="C14" s="224">
        <f>'INVOICE 20'!C14 + 'INVOICE 20'!E14</f>
        <v>10400</v>
      </c>
      <c r="D14" s="375"/>
      <c r="E14" s="173"/>
      <c r="F14" s="215">
        <f t="shared" ref="F14:F32" si="1">SUM(B14)-(C14+E14)</f>
        <v>20800</v>
      </c>
      <c r="G14" s="220"/>
      <c r="H14" s="221"/>
      <c r="I14" s="222"/>
      <c r="J14" s="223"/>
      <c r="K14" s="220">
        <f>'APPROVED BUDGETS'!E5</f>
        <v>0</v>
      </c>
      <c r="L14" s="224">
        <f>'INVOICE 20'!L14 + 'INVOICE 20'!N14</f>
        <v>0</v>
      </c>
      <c r="M14" s="378"/>
      <c r="N14" s="175"/>
      <c r="O14" s="236">
        <f t="shared" si="0"/>
        <v>0</v>
      </c>
    </row>
    <row r="15" spans="1:18" ht="21" customHeight="1">
      <c r="A15" s="240" t="str">
        <f>'APPROVED BUDGETS'!B6</f>
        <v>Volunteer Advocates</v>
      </c>
      <c r="B15" s="214">
        <f>'APPROVED BUDGETS'!C6</f>
        <v>0</v>
      </c>
      <c r="C15" s="224">
        <f>'INVOICE 20'!C15 + 'INVOICE 20'!E15</f>
        <v>0</v>
      </c>
      <c r="D15" s="375"/>
      <c r="E15" s="173"/>
      <c r="F15" s="215">
        <f t="shared" ref="F15:F22" si="2">SUM(B15)-(C15+E15)</f>
        <v>0</v>
      </c>
      <c r="G15" s="220"/>
      <c r="H15" s="221"/>
      <c r="I15" s="222"/>
      <c r="J15" s="223"/>
      <c r="K15" s="220">
        <f>'APPROVED BUDGETS'!E6</f>
        <v>1687</v>
      </c>
      <c r="L15" s="224">
        <f>'INVOICE 20'!L15 + 'INVOICE 20'!N15</f>
        <v>624.19000000000005</v>
      </c>
      <c r="M15" s="378"/>
      <c r="N15" s="175"/>
      <c r="O15" s="236">
        <f t="shared" si="0"/>
        <v>1062.81</v>
      </c>
    </row>
    <row r="16" spans="1:18" ht="21" customHeight="1">
      <c r="A16" s="240" t="str">
        <f>'APPROVED BUDGETS'!B7</f>
        <v>FICA</v>
      </c>
      <c r="B16" s="214">
        <f>'APPROVED BUDGETS'!C7</f>
        <v>3182.4</v>
      </c>
      <c r="C16" s="224">
        <f>'INVOICE 20'!C16 + 'INVOICE 20'!E16</f>
        <v>1060.8</v>
      </c>
      <c r="D16" s="375"/>
      <c r="E16" s="173"/>
      <c r="F16" s="215">
        <f t="shared" si="2"/>
        <v>2121.6000000000004</v>
      </c>
      <c r="G16" s="220"/>
      <c r="H16" s="221"/>
      <c r="I16" s="222"/>
      <c r="J16" s="223"/>
      <c r="K16" s="220">
        <f>'APPROVED BUDGETS'!E7</f>
        <v>397.8</v>
      </c>
      <c r="L16" s="224">
        <f>'INVOICE 20'!L16 + 'INVOICE 20'!N16</f>
        <v>132.6</v>
      </c>
      <c r="M16" s="378"/>
      <c r="N16" s="175"/>
      <c r="O16" s="236">
        <f t="shared" si="0"/>
        <v>265.20000000000005</v>
      </c>
    </row>
    <row r="17" spans="1:15" ht="21" customHeight="1">
      <c r="A17" s="240" t="str">
        <f>'APPROVED BUDGETS'!B8</f>
        <v>Workers Comp</v>
      </c>
      <c r="B17" s="214">
        <f>'APPROVED BUDGETS'!C8</f>
        <v>582.4</v>
      </c>
      <c r="C17" s="224">
        <f>'INVOICE 20'!C17 + 'INVOICE 20'!E17</f>
        <v>194.12</v>
      </c>
      <c r="D17" s="375"/>
      <c r="E17" s="173"/>
      <c r="F17" s="215">
        <f t="shared" si="2"/>
        <v>388.28</v>
      </c>
      <c r="G17" s="220"/>
      <c r="H17" s="221"/>
      <c r="I17" s="222"/>
      <c r="J17" s="223"/>
      <c r="K17" s="220">
        <f>'APPROVED BUDGETS'!E8</f>
        <v>72.8</v>
      </c>
      <c r="L17" s="224">
        <f>'INVOICE 20'!L17 + 'INVOICE 20'!N17</f>
        <v>24.28</v>
      </c>
      <c r="M17" s="378"/>
      <c r="N17" s="175"/>
      <c r="O17" s="236">
        <f t="shared" si="0"/>
        <v>48.519999999999996</v>
      </c>
    </row>
    <row r="18" spans="1:15" ht="21" customHeight="1">
      <c r="A18" s="240" t="str">
        <f>'APPROVED BUDGETS'!B9</f>
        <v>Retirement</v>
      </c>
      <c r="B18" s="214">
        <f>'APPROVED BUDGETS'!C9</f>
        <v>3744</v>
      </c>
      <c r="C18" s="224">
        <f>'INVOICE 20'!C18 + 'INVOICE 20'!E18</f>
        <v>1248</v>
      </c>
      <c r="D18" s="375"/>
      <c r="E18" s="173"/>
      <c r="F18" s="215">
        <f t="shared" si="2"/>
        <v>2496</v>
      </c>
      <c r="G18" s="220"/>
      <c r="H18" s="221"/>
      <c r="I18" s="222"/>
      <c r="J18" s="223"/>
      <c r="K18" s="220">
        <f>'APPROVED BUDGETS'!E9</f>
        <v>468</v>
      </c>
      <c r="L18" s="224">
        <f>'INVOICE 20'!L18 + 'INVOICE 20'!N18</f>
        <v>156</v>
      </c>
      <c r="M18" s="378"/>
      <c r="N18" s="175"/>
      <c r="O18" s="236">
        <f t="shared" si="0"/>
        <v>312</v>
      </c>
    </row>
    <row r="19" spans="1:15" ht="21" customHeight="1">
      <c r="A19" s="240" t="str">
        <f>'APPROVED BUDGETS'!B10</f>
        <v>Office Supplies</v>
      </c>
      <c r="B19" s="214">
        <f>'APPROVED BUDGETS'!C10</f>
        <v>2000</v>
      </c>
      <c r="C19" s="224">
        <f>'INVOICE 20'!C19 + 'INVOICE 20'!E19</f>
        <v>246.39</v>
      </c>
      <c r="D19" s="375"/>
      <c r="E19" s="173"/>
      <c r="F19" s="215">
        <f t="shared" si="2"/>
        <v>1753.6100000000001</v>
      </c>
      <c r="G19" s="220"/>
      <c r="H19" s="221"/>
      <c r="I19" s="222"/>
      <c r="J19" s="223"/>
      <c r="K19" s="220">
        <f>'APPROVED BUDGETS'!E10</f>
        <v>0</v>
      </c>
      <c r="L19" s="224">
        <f>'INVOICE 20'!L19 + 'INVOICE 20'!N19</f>
        <v>0</v>
      </c>
      <c r="M19" s="378"/>
      <c r="N19" s="175"/>
      <c r="O19" s="236">
        <f t="shared" si="0"/>
        <v>0</v>
      </c>
    </row>
    <row r="20" spans="1:15" ht="21" customHeight="1">
      <c r="A20" s="240" t="str">
        <f>'APPROVED BUDGETS'!B11</f>
        <v>Utilities</v>
      </c>
      <c r="B20" s="214">
        <f>'APPROVED BUDGETS'!C11</f>
        <v>2500</v>
      </c>
      <c r="C20" s="224">
        <f>'INVOICE 20'!C20 + 'INVOICE 20'!E20</f>
        <v>782.2</v>
      </c>
      <c r="D20" s="375"/>
      <c r="E20" s="173"/>
      <c r="F20" s="215">
        <f t="shared" si="2"/>
        <v>1717.8</v>
      </c>
      <c r="G20" s="220"/>
      <c r="H20" s="221"/>
      <c r="I20" s="222"/>
      <c r="J20" s="223"/>
      <c r="K20" s="220">
        <f>'APPROVED BUDGETS'!E11</f>
        <v>2300</v>
      </c>
      <c r="L20" s="224">
        <f>'INVOICE 20'!L20 + 'INVOICE 20'!N20</f>
        <v>817.8</v>
      </c>
      <c r="M20" s="378"/>
      <c r="N20" s="175"/>
      <c r="O20" s="236">
        <f t="shared" si="0"/>
        <v>1482.2</v>
      </c>
    </row>
    <row r="21" spans="1:15" ht="21" customHeight="1">
      <c r="A21" s="240" t="str">
        <f>'APPROVED BUDGETS'!B12</f>
        <v>Rent</v>
      </c>
      <c r="B21" s="214">
        <f>'APPROVED BUDGETS'!C12</f>
        <v>0</v>
      </c>
      <c r="C21" s="224">
        <f>'INVOICE 20'!C21 + 'INVOICE 20'!E21</f>
        <v>0</v>
      </c>
      <c r="D21" s="375"/>
      <c r="E21" s="173"/>
      <c r="F21" s="215">
        <f t="shared" si="2"/>
        <v>0</v>
      </c>
      <c r="G21" s="220"/>
      <c r="H21" s="221"/>
      <c r="I21" s="222"/>
      <c r="J21" s="223"/>
      <c r="K21" s="220">
        <f>'APPROVED BUDGETS'!E12</f>
        <v>3651.6</v>
      </c>
      <c r="L21" s="224">
        <f>'INVOICE 20'!L21 + 'INVOICE 20'!N21</f>
        <v>1217.2</v>
      </c>
      <c r="M21" s="378"/>
      <c r="N21" s="175"/>
      <c r="O21" s="236">
        <f t="shared" si="0"/>
        <v>2434.3999999999996</v>
      </c>
    </row>
    <row r="22" spans="1:15" ht="21" customHeight="1">
      <c r="A22" s="240" t="str">
        <f>'APPROVED BUDGETS'!B13</f>
        <v>Staff/Victim Travel</v>
      </c>
      <c r="B22" s="214">
        <f>'APPROVED BUDGETS'!C13</f>
        <v>1500</v>
      </c>
      <c r="C22" s="224">
        <f>'INVOICE 20'!C22 + 'INVOICE 20'!E22</f>
        <v>143.22</v>
      </c>
      <c r="D22" s="375"/>
      <c r="E22" s="173"/>
      <c r="F22" s="215">
        <f t="shared" si="2"/>
        <v>1356.78</v>
      </c>
      <c r="G22" s="220"/>
      <c r="H22" s="221"/>
      <c r="I22" s="222"/>
      <c r="J22" s="223"/>
      <c r="K22" s="220">
        <f>'APPROVED BUDGETS'!E13</f>
        <v>0</v>
      </c>
      <c r="L22" s="224">
        <f>'INVOICE 20'!L22 + 'INVOICE 20'!N22</f>
        <v>0</v>
      </c>
      <c r="M22" s="378"/>
      <c r="N22" s="175"/>
      <c r="O22" s="236">
        <f t="shared" si="0"/>
        <v>0</v>
      </c>
    </row>
    <row r="23" spans="1:15" ht="21" customHeight="1">
      <c r="A23" s="240">
        <f>'APPROVED BUDGETS'!B14</f>
        <v>0</v>
      </c>
      <c r="B23" s="214">
        <f>'APPROVED BUDGETS'!C14</f>
        <v>0</v>
      </c>
      <c r="C23" s="224">
        <f>'INVOICE 20'!C23 + 'INVOICE 20'!E23</f>
        <v>0</v>
      </c>
      <c r="D23" s="375"/>
      <c r="E23" s="173"/>
      <c r="F23" s="215">
        <f t="shared" si="1"/>
        <v>0</v>
      </c>
      <c r="G23" s="220"/>
      <c r="H23" s="221"/>
      <c r="I23" s="222"/>
      <c r="J23" s="229"/>
      <c r="K23" s="220">
        <f>'APPROVED BUDGETS'!E14</f>
        <v>0</v>
      </c>
      <c r="L23" s="224">
        <f>'INVOICE 20'!L23 + 'INVOICE 20'!N23</f>
        <v>0</v>
      </c>
      <c r="M23" s="378"/>
      <c r="N23" s="176"/>
      <c r="O23" s="236">
        <f t="shared" ref="O23:O32" si="3">SUM(K23)-(L23+N23)</f>
        <v>0</v>
      </c>
    </row>
    <row r="24" spans="1:15" ht="21" customHeight="1">
      <c r="A24" s="240">
        <f>'APPROVED BUDGETS'!B15</f>
        <v>0</v>
      </c>
      <c r="B24" s="214">
        <f>'APPROVED BUDGETS'!C15</f>
        <v>0</v>
      </c>
      <c r="C24" s="224">
        <f>'INVOICE 20'!C24 + 'INVOICE 20'!E24</f>
        <v>0</v>
      </c>
      <c r="D24" s="375"/>
      <c r="E24" s="173"/>
      <c r="F24" s="215">
        <f t="shared" si="1"/>
        <v>0</v>
      </c>
      <c r="G24" s="220"/>
      <c r="H24" s="221"/>
      <c r="I24" s="222"/>
      <c r="J24" s="229"/>
      <c r="K24" s="220">
        <f>'APPROVED BUDGETS'!E15</f>
        <v>0</v>
      </c>
      <c r="L24" s="224">
        <f>'INVOICE 20'!L24 + 'INVOICE 20'!N24</f>
        <v>0</v>
      </c>
      <c r="M24" s="378"/>
      <c r="N24" s="176"/>
      <c r="O24" s="236">
        <f t="shared" si="3"/>
        <v>0</v>
      </c>
    </row>
    <row r="25" spans="1:15" ht="21" customHeight="1">
      <c r="A25" s="240">
        <f>'APPROVED BUDGETS'!B16</f>
        <v>0</v>
      </c>
      <c r="B25" s="214">
        <f>'APPROVED BUDGETS'!C16</f>
        <v>0</v>
      </c>
      <c r="C25" s="224">
        <f>'INVOICE 20'!C25 + 'INVOICE 20'!E25</f>
        <v>0</v>
      </c>
      <c r="D25" s="375"/>
      <c r="E25" s="173"/>
      <c r="F25" s="215">
        <f t="shared" si="1"/>
        <v>0</v>
      </c>
      <c r="G25" s="220"/>
      <c r="H25" s="221"/>
      <c r="I25" s="222"/>
      <c r="J25" s="229"/>
      <c r="K25" s="220">
        <f>'APPROVED BUDGETS'!E16</f>
        <v>0</v>
      </c>
      <c r="L25" s="224">
        <f>'INVOICE 20'!L25 + 'INVOICE 20'!N25</f>
        <v>0</v>
      </c>
      <c r="M25" s="378"/>
      <c r="N25" s="176"/>
      <c r="O25" s="236">
        <f t="shared" si="3"/>
        <v>0</v>
      </c>
    </row>
    <row r="26" spans="1:15" ht="21" customHeight="1">
      <c r="A26" s="240">
        <f>'APPROVED BUDGETS'!B17</f>
        <v>0</v>
      </c>
      <c r="B26" s="214">
        <f>'APPROVED BUDGETS'!C17</f>
        <v>0</v>
      </c>
      <c r="C26" s="224">
        <f>'INVOICE 20'!C26 + 'INVOICE 20'!E26</f>
        <v>0</v>
      </c>
      <c r="D26" s="375"/>
      <c r="E26" s="173"/>
      <c r="F26" s="215">
        <f t="shared" si="1"/>
        <v>0</v>
      </c>
      <c r="G26" s="220"/>
      <c r="H26" s="221"/>
      <c r="I26" s="222"/>
      <c r="J26" s="229"/>
      <c r="K26" s="220">
        <f>'APPROVED BUDGETS'!E17</f>
        <v>0</v>
      </c>
      <c r="L26" s="224">
        <f>'INVOICE 20'!L26 + 'INVOICE 20'!N26</f>
        <v>0</v>
      </c>
      <c r="M26" s="378"/>
      <c r="N26" s="176"/>
      <c r="O26" s="236">
        <f t="shared" si="3"/>
        <v>0</v>
      </c>
    </row>
    <row r="27" spans="1:15" ht="21" customHeight="1">
      <c r="A27" s="240">
        <f>'APPROVED BUDGETS'!B18</f>
        <v>0</v>
      </c>
      <c r="B27" s="214">
        <f>'APPROVED BUDGETS'!C18</f>
        <v>0</v>
      </c>
      <c r="C27" s="224">
        <f>'INVOICE 20'!C27 + 'INVOICE 20'!E27</f>
        <v>0</v>
      </c>
      <c r="D27" s="375"/>
      <c r="E27" s="173"/>
      <c r="F27" s="215">
        <f t="shared" si="1"/>
        <v>0</v>
      </c>
      <c r="G27" s="220"/>
      <c r="H27" s="221"/>
      <c r="I27" s="222"/>
      <c r="J27" s="229"/>
      <c r="K27" s="220">
        <f>'APPROVED BUDGETS'!E18</f>
        <v>0</v>
      </c>
      <c r="L27" s="224">
        <f>'INVOICE 20'!L27 + 'INVOICE 20'!N27</f>
        <v>0</v>
      </c>
      <c r="M27" s="378"/>
      <c r="N27" s="176"/>
      <c r="O27" s="236">
        <f t="shared" si="3"/>
        <v>0</v>
      </c>
    </row>
    <row r="28" spans="1:15" ht="21" customHeight="1">
      <c r="A28" s="240">
        <f>'APPROVED BUDGETS'!B19</f>
        <v>0</v>
      </c>
      <c r="B28" s="214">
        <f>'APPROVED BUDGETS'!C19</f>
        <v>0</v>
      </c>
      <c r="C28" s="224">
        <f>'INVOICE 20'!C28 + 'INVOICE 20'!E28</f>
        <v>0</v>
      </c>
      <c r="D28" s="375"/>
      <c r="E28" s="173"/>
      <c r="F28" s="215">
        <f t="shared" si="1"/>
        <v>0</v>
      </c>
      <c r="G28" s="220"/>
      <c r="H28" s="221"/>
      <c r="I28" s="222"/>
      <c r="J28" s="229"/>
      <c r="K28" s="220">
        <f>'APPROVED BUDGETS'!E19</f>
        <v>0</v>
      </c>
      <c r="L28" s="224">
        <f>'INVOICE 20'!L28 + 'INVOICE 20'!N28</f>
        <v>0</v>
      </c>
      <c r="M28" s="378"/>
      <c r="N28" s="176"/>
      <c r="O28" s="236">
        <f t="shared" si="3"/>
        <v>0</v>
      </c>
    </row>
    <row r="29" spans="1:15" ht="21" customHeight="1">
      <c r="A29" s="240">
        <f>'APPROVED BUDGETS'!B20</f>
        <v>0</v>
      </c>
      <c r="B29" s="214">
        <f>'APPROVED BUDGETS'!C20</f>
        <v>0</v>
      </c>
      <c r="C29" s="224">
        <f>'INVOICE 20'!C29 + 'INVOICE 20'!E29</f>
        <v>0</v>
      </c>
      <c r="D29" s="375"/>
      <c r="E29" s="173"/>
      <c r="F29" s="215">
        <f t="shared" si="1"/>
        <v>0</v>
      </c>
      <c r="G29" s="220"/>
      <c r="H29" s="221"/>
      <c r="I29" s="222"/>
      <c r="J29" s="229"/>
      <c r="K29" s="220">
        <f>'APPROVED BUDGETS'!E20</f>
        <v>0</v>
      </c>
      <c r="L29" s="224">
        <f>'INVOICE 20'!L29 + 'INVOICE 20'!N29</f>
        <v>0</v>
      </c>
      <c r="M29" s="378"/>
      <c r="N29" s="176"/>
      <c r="O29" s="236">
        <f t="shared" si="3"/>
        <v>0</v>
      </c>
    </row>
    <row r="30" spans="1:15" ht="21" customHeight="1">
      <c r="A30" s="240">
        <f>'APPROVED BUDGETS'!B21</f>
        <v>0</v>
      </c>
      <c r="B30" s="214">
        <f>'APPROVED BUDGETS'!C21</f>
        <v>0</v>
      </c>
      <c r="C30" s="224">
        <f>'INVOICE 20'!C30 + 'INVOICE 20'!E30</f>
        <v>0</v>
      </c>
      <c r="D30" s="375"/>
      <c r="E30" s="173"/>
      <c r="F30" s="215">
        <f t="shared" si="1"/>
        <v>0</v>
      </c>
      <c r="G30" s="220"/>
      <c r="H30" s="221"/>
      <c r="I30" s="222"/>
      <c r="J30" s="229"/>
      <c r="K30" s="220">
        <f>'APPROVED BUDGETS'!E21</f>
        <v>0</v>
      </c>
      <c r="L30" s="224">
        <f>'INVOICE 20'!L30 + 'INVOICE 20'!N30</f>
        <v>0</v>
      </c>
      <c r="M30" s="378"/>
      <c r="N30" s="176"/>
      <c r="O30" s="236">
        <f t="shared" si="3"/>
        <v>0</v>
      </c>
    </row>
    <row r="31" spans="1:15" ht="21" customHeight="1">
      <c r="A31" s="240">
        <f>'APPROVED BUDGETS'!B22</f>
        <v>0</v>
      </c>
      <c r="B31" s="214">
        <f>'APPROVED BUDGETS'!C22</f>
        <v>0</v>
      </c>
      <c r="C31" s="224">
        <f>'INVOICE 20'!C31 + 'INVOICE 20'!E31</f>
        <v>0</v>
      </c>
      <c r="D31" s="375"/>
      <c r="E31" s="173"/>
      <c r="F31" s="215">
        <f t="shared" si="1"/>
        <v>0</v>
      </c>
      <c r="G31" s="220"/>
      <c r="H31" s="221"/>
      <c r="I31" s="222"/>
      <c r="J31" s="229"/>
      <c r="K31" s="220">
        <f>'APPROVED BUDGETS'!E22</f>
        <v>0</v>
      </c>
      <c r="L31" s="224">
        <f>'INVOICE 20'!L31 + 'INVOICE 20'!N31</f>
        <v>0</v>
      </c>
      <c r="M31" s="378"/>
      <c r="N31" s="176"/>
      <c r="O31" s="236">
        <f t="shared" si="3"/>
        <v>0</v>
      </c>
    </row>
    <row r="32" spans="1:15" ht="21" customHeight="1" thickBot="1">
      <c r="A32" s="240">
        <f>'APPROVED BUDGETS'!B23</f>
        <v>0</v>
      </c>
      <c r="B32" s="214">
        <f>'APPROVED BUDGETS'!C23</f>
        <v>0</v>
      </c>
      <c r="C32" s="224">
        <f>'INVOICE 20'!C32 + 'INVOICE 20'!E32</f>
        <v>0</v>
      </c>
      <c r="D32" s="376"/>
      <c r="E32" s="184"/>
      <c r="F32" s="230">
        <f t="shared" si="1"/>
        <v>0</v>
      </c>
      <c r="G32" s="231"/>
      <c r="H32" s="232"/>
      <c r="I32" s="233"/>
      <c r="J32" s="234"/>
      <c r="K32" s="220">
        <f>'APPROVED BUDGETS'!E23</f>
        <v>0</v>
      </c>
      <c r="L32" s="224">
        <f>'INVOICE 20'!L32 + 'INVOICE 20'!N32</f>
        <v>0</v>
      </c>
      <c r="M32" s="379"/>
      <c r="N32" s="185"/>
      <c r="O32" s="236">
        <f t="shared" si="3"/>
        <v>0</v>
      </c>
    </row>
    <row r="33" spans="1:16" ht="25" customHeight="1" thickBot="1">
      <c r="A33" s="241" t="s">
        <v>14</v>
      </c>
      <c r="B33" s="227">
        <f t="shared" ref="B33:N33" si="4">SUM(B13:B32)</f>
        <v>55108.800000000003</v>
      </c>
      <c r="C33" s="228">
        <f t="shared" si="4"/>
        <v>17541.410000000003</v>
      </c>
      <c r="D33" s="186">
        <f t="shared" si="4"/>
        <v>0</v>
      </c>
      <c r="E33" s="186">
        <f t="shared" si="4"/>
        <v>0</v>
      </c>
      <c r="F33" s="235">
        <f>SUM(F13:F32)</f>
        <v>37567.39</v>
      </c>
      <c r="G33" s="227">
        <f t="shared" si="4"/>
        <v>0</v>
      </c>
      <c r="H33" s="228">
        <f t="shared" si="4"/>
        <v>0</v>
      </c>
      <c r="I33" s="228">
        <f t="shared" si="4"/>
        <v>0</v>
      </c>
      <c r="J33" s="235">
        <f t="shared" si="4"/>
        <v>0</v>
      </c>
      <c r="K33" s="227">
        <f t="shared" si="4"/>
        <v>13777.2</v>
      </c>
      <c r="L33" s="228">
        <f>SUM(L13:L32)</f>
        <v>4705.3900000000003</v>
      </c>
      <c r="M33" s="186">
        <f t="shared" si="4"/>
        <v>0</v>
      </c>
      <c r="N33" s="186">
        <f t="shared" si="4"/>
        <v>0</v>
      </c>
      <c r="O33" s="235">
        <f t="shared" ref="O33" si="5">SUM(O13:O32)</f>
        <v>9071.81</v>
      </c>
    </row>
    <row r="34" spans="1:16" ht="27" customHeight="1" thickBot="1">
      <c r="A34" s="528" t="s">
        <v>15</v>
      </c>
      <c r="B34" s="529"/>
      <c r="C34" s="530"/>
      <c r="D34" s="531"/>
      <c r="E34" s="531"/>
      <c r="F34" s="531"/>
      <c r="G34" s="531"/>
      <c r="H34" s="532"/>
      <c r="I34" s="50"/>
      <c r="K34" s="211"/>
      <c r="L34" s="167" t="s">
        <v>16</v>
      </c>
      <c r="M34" s="556"/>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6">E22</f>
        <v>0</v>
      </c>
      <c r="C49" s="412">
        <f t="shared" ref="C49:C54" si="7">N22</f>
        <v>0</v>
      </c>
      <c r="D49" s="373"/>
      <c r="E49" s="373"/>
      <c r="F49" s="373"/>
      <c r="G49" s="373"/>
      <c r="H49" s="373"/>
      <c r="I49" s="373"/>
      <c r="J49" s="373"/>
      <c r="K49" s="373"/>
      <c r="L49" s="373"/>
    </row>
    <row r="50" spans="1:12" ht="21" customHeight="1">
      <c r="A50" s="402" t="s">
        <v>306</v>
      </c>
      <c r="B50" s="409">
        <f t="shared" si="6"/>
        <v>0</v>
      </c>
      <c r="C50" s="412">
        <f t="shared" si="7"/>
        <v>0</v>
      </c>
      <c r="D50" s="373"/>
      <c r="E50" s="373"/>
      <c r="F50" s="373"/>
      <c r="G50" s="373"/>
      <c r="H50" s="373"/>
      <c r="I50" s="373"/>
      <c r="J50" s="373"/>
      <c r="K50" s="373"/>
      <c r="L50" s="373"/>
    </row>
    <row r="51" spans="1:12" ht="21" customHeight="1">
      <c r="A51" s="402" t="s">
        <v>307</v>
      </c>
      <c r="B51" s="409">
        <f t="shared" si="6"/>
        <v>0</v>
      </c>
      <c r="C51" s="412">
        <f t="shared" si="7"/>
        <v>0</v>
      </c>
      <c r="D51" s="373"/>
      <c r="E51" s="373"/>
      <c r="F51" s="373"/>
      <c r="G51" s="373"/>
      <c r="H51" s="373"/>
      <c r="I51" s="373"/>
      <c r="J51" s="373"/>
      <c r="K51" s="373"/>
      <c r="L51" s="373"/>
    </row>
    <row r="52" spans="1:12" ht="21" customHeight="1">
      <c r="A52" s="402" t="s">
        <v>308</v>
      </c>
      <c r="B52" s="409">
        <f t="shared" si="6"/>
        <v>0</v>
      </c>
      <c r="C52" s="412">
        <f t="shared" si="7"/>
        <v>0</v>
      </c>
      <c r="D52" s="373"/>
      <c r="E52" s="373"/>
      <c r="F52" s="373"/>
      <c r="G52" s="373"/>
      <c r="H52" s="373"/>
      <c r="I52" s="373"/>
      <c r="J52" s="373"/>
      <c r="K52" s="373"/>
      <c r="L52" s="373"/>
    </row>
    <row r="53" spans="1:12" ht="21" customHeight="1">
      <c r="A53" s="402" t="s">
        <v>309</v>
      </c>
      <c r="B53" s="409">
        <f t="shared" si="6"/>
        <v>0</v>
      </c>
      <c r="C53" s="412">
        <f t="shared" si="7"/>
        <v>0</v>
      </c>
      <c r="D53" s="373"/>
      <c r="E53" s="373"/>
      <c r="F53" s="373"/>
      <c r="G53" s="373"/>
      <c r="H53" s="373"/>
      <c r="I53" s="373"/>
      <c r="J53" s="373"/>
      <c r="K53" s="373"/>
      <c r="L53" s="373"/>
    </row>
    <row r="54" spans="1:12" ht="21" customHeight="1" thickBot="1">
      <c r="A54" s="402" t="s">
        <v>310</v>
      </c>
      <c r="B54" s="409">
        <f t="shared" si="6"/>
        <v>0</v>
      </c>
      <c r="C54" s="412">
        <f t="shared" si="7"/>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28.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65"/>
      <c r="D11" s="524"/>
      <c r="E11" s="237" t="s">
        <v>12</v>
      </c>
      <c r="F11" s="546"/>
      <c r="G11" s="547"/>
      <c r="H11" s="547"/>
      <c r="I11" s="547"/>
      <c r="J11" s="547"/>
      <c r="K11" s="548"/>
      <c r="N11" s="47" t="s">
        <v>271</v>
      </c>
      <c r="O11" s="238">
        <v>22</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21'!C13 + 'INVOICE 21'!E13</f>
        <v>3466.68</v>
      </c>
      <c r="D13" s="374"/>
      <c r="E13" s="172"/>
      <c r="F13" s="215">
        <f>SUM(B13)-(C13+E13)</f>
        <v>6933.32</v>
      </c>
      <c r="G13" s="216"/>
      <c r="H13" s="217"/>
      <c r="I13" s="218"/>
      <c r="J13" s="219"/>
      <c r="K13" s="216">
        <f>'APPROVED BUDGETS'!E4</f>
        <v>5200</v>
      </c>
      <c r="L13" s="224">
        <f>'INVOICE 21'!L13 + 'INVOICE 21'!N13</f>
        <v>1733.32</v>
      </c>
      <c r="M13" s="377"/>
      <c r="N13" s="174"/>
      <c r="O13" s="236">
        <f t="shared" ref="O13:O22" si="0">SUM(K13)-(L13+N13)</f>
        <v>3466.6800000000003</v>
      </c>
    </row>
    <row r="14" spans="1:18" ht="21" customHeight="1">
      <c r="A14" s="240" t="str">
        <f>'APPROVED BUDGETS'!B5</f>
        <v>Victim Advocate</v>
      </c>
      <c r="B14" s="214">
        <f>'APPROVED BUDGETS'!C5</f>
        <v>31200</v>
      </c>
      <c r="C14" s="224">
        <f>'INVOICE 21'!C14 + 'INVOICE 21'!E14</f>
        <v>10400</v>
      </c>
      <c r="D14" s="375"/>
      <c r="E14" s="173"/>
      <c r="F14" s="215">
        <f>SUM(B14)-(C14+E14)</f>
        <v>20800</v>
      </c>
      <c r="G14" s="220"/>
      <c r="H14" s="221"/>
      <c r="I14" s="222"/>
      <c r="J14" s="223"/>
      <c r="K14" s="220">
        <f>'APPROVED BUDGETS'!E5</f>
        <v>0</v>
      </c>
      <c r="L14" s="224">
        <f>'INVOICE 21'!L14 + 'INVOICE 21'!N14</f>
        <v>0</v>
      </c>
      <c r="M14" s="378"/>
      <c r="N14" s="175"/>
      <c r="O14" s="236">
        <f t="shared" si="0"/>
        <v>0</v>
      </c>
    </row>
    <row r="15" spans="1:18" ht="21" customHeight="1">
      <c r="A15" s="240" t="str">
        <f>'APPROVED BUDGETS'!B6</f>
        <v>Volunteer Advocates</v>
      </c>
      <c r="B15" s="214">
        <f>'APPROVED BUDGETS'!C6</f>
        <v>0</v>
      </c>
      <c r="C15" s="224">
        <f>'INVOICE 21'!C15 + 'INVOICE 21'!E15</f>
        <v>0</v>
      </c>
      <c r="D15" s="375"/>
      <c r="E15" s="173"/>
      <c r="F15" s="215">
        <f>SUM(B15)-(C15+E15)</f>
        <v>0</v>
      </c>
      <c r="G15" s="220"/>
      <c r="H15" s="221"/>
      <c r="I15" s="222"/>
      <c r="J15" s="223"/>
      <c r="K15" s="220">
        <f>'APPROVED BUDGETS'!E6</f>
        <v>1687</v>
      </c>
      <c r="L15" s="224">
        <f>'INVOICE 21'!L15 + 'INVOICE 21'!N15</f>
        <v>624.19000000000005</v>
      </c>
      <c r="M15" s="378"/>
      <c r="N15" s="175"/>
      <c r="O15" s="236">
        <f t="shared" si="0"/>
        <v>1062.81</v>
      </c>
    </row>
    <row r="16" spans="1:18" ht="21" customHeight="1">
      <c r="A16" s="240" t="str">
        <f>'APPROVED BUDGETS'!B7</f>
        <v>FICA</v>
      </c>
      <c r="B16" s="214">
        <f>'APPROVED BUDGETS'!C7</f>
        <v>3182.4</v>
      </c>
      <c r="C16" s="224">
        <f>'INVOICE 21'!C16 + 'INVOICE 21'!E16</f>
        <v>1060.8</v>
      </c>
      <c r="D16" s="375"/>
      <c r="E16" s="173"/>
      <c r="F16" s="215">
        <f t="shared" ref="F16:F32" si="1">SUM(B16)-(C16+E16)</f>
        <v>2121.6000000000004</v>
      </c>
      <c r="G16" s="220"/>
      <c r="H16" s="221"/>
      <c r="I16" s="222"/>
      <c r="J16" s="223"/>
      <c r="K16" s="220">
        <f>'APPROVED BUDGETS'!E7</f>
        <v>397.8</v>
      </c>
      <c r="L16" s="224">
        <f>'INVOICE 21'!L16 + 'INVOICE 21'!N16</f>
        <v>132.6</v>
      </c>
      <c r="M16" s="378"/>
      <c r="N16" s="175"/>
      <c r="O16" s="236">
        <f t="shared" si="0"/>
        <v>265.20000000000005</v>
      </c>
    </row>
    <row r="17" spans="1:15" ht="21" customHeight="1">
      <c r="A17" s="240" t="str">
        <f>'APPROVED BUDGETS'!B8</f>
        <v>Workers Comp</v>
      </c>
      <c r="B17" s="214">
        <f>'APPROVED BUDGETS'!C8</f>
        <v>582.4</v>
      </c>
      <c r="C17" s="224">
        <f>'INVOICE 21'!C17 + 'INVOICE 21'!E17</f>
        <v>194.12</v>
      </c>
      <c r="D17" s="375"/>
      <c r="E17" s="173"/>
      <c r="F17" s="215">
        <f t="shared" si="1"/>
        <v>388.28</v>
      </c>
      <c r="G17" s="220"/>
      <c r="H17" s="221"/>
      <c r="I17" s="222"/>
      <c r="J17" s="223"/>
      <c r="K17" s="220">
        <f>'APPROVED BUDGETS'!E8</f>
        <v>72.8</v>
      </c>
      <c r="L17" s="224">
        <f>'INVOICE 21'!L17 + 'INVOICE 21'!N17</f>
        <v>24.28</v>
      </c>
      <c r="M17" s="378"/>
      <c r="N17" s="175"/>
      <c r="O17" s="236">
        <f t="shared" si="0"/>
        <v>48.519999999999996</v>
      </c>
    </row>
    <row r="18" spans="1:15" ht="21" customHeight="1">
      <c r="A18" s="240" t="str">
        <f>'APPROVED BUDGETS'!B9</f>
        <v>Retirement</v>
      </c>
      <c r="B18" s="214">
        <f>'APPROVED BUDGETS'!C9</f>
        <v>3744</v>
      </c>
      <c r="C18" s="224">
        <f>'INVOICE 21'!C18 + 'INVOICE 21'!E18</f>
        <v>1248</v>
      </c>
      <c r="D18" s="375"/>
      <c r="E18" s="173"/>
      <c r="F18" s="215">
        <f t="shared" si="1"/>
        <v>2496</v>
      </c>
      <c r="G18" s="220"/>
      <c r="H18" s="221"/>
      <c r="I18" s="222"/>
      <c r="J18" s="223"/>
      <c r="K18" s="220">
        <f>'APPROVED BUDGETS'!E9</f>
        <v>468</v>
      </c>
      <c r="L18" s="224">
        <f>'INVOICE 21'!L18 + 'INVOICE 21'!N18</f>
        <v>156</v>
      </c>
      <c r="M18" s="378"/>
      <c r="N18" s="175"/>
      <c r="O18" s="236">
        <f t="shared" si="0"/>
        <v>312</v>
      </c>
    </row>
    <row r="19" spans="1:15" ht="21" customHeight="1">
      <c r="A19" s="240" t="str">
        <f>'APPROVED BUDGETS'!B10</f>
        <v>Office Supplies</v>
      </c>
      <c r="B19" s="214">
        <f>'APPROVED BUDGETS'!C10</f>
        <v>2000</v>
      </c>
      <c r="C19" s="224">
        <f>'INVOICE 21'!C19 + 'INVOICE 21'!E19</f>
        <v>246.39</v>
      </c>
      <c r="D19" s="375"/>
      <c r="E19" s="173"/>
      <c r="F19" s="215">
        <f t="shared" si="1"/>
        <v>1753.6100000000001</v>
      </c>
      <c r="G19" s="220"/>
      <c r="H19" s="221"/>
      <c r="I19" s="222"/>
      <c r="J19" s="223"/>
      <c r="K19" s="220">
        <f>'APPROVED BUDGETS'!E10</f>
        <v>0</v>
      </c>
      <c r="L19" s="224">
        <f>'INVOICE 21'!L19 + 'INVOICE 21'!N19</f>
        <v>0</v>
      </c>
      <c r="M19" s="378"/>
      <c r="N19" s="175"/>
      <c r="O19" s="236">
        <f t="shared" si="0"/>
        <v>0</v>
      </c>
    </row>
    <row r="20" spans="1:15" ht="21" customHeight="1">
      <c r="A20" s="240" t="str">
        <f>'APPROVED BUDGETS'!B11</f>
        <v>Utilities</v>
      </c>
      <c r="B20" s="214">
        <f>'APPROVED BUDGETS'!C11</f>
        <v>2500</v>
      </c>
      <c r="C20" s="224">
        <f>'INVOICE 21'!C20 + 'INVOICE 21'!E20</f>
        <v>782.2</v>
      </c>
      <c r="D20" s="375"/>
      <c r="E20" s="173"/>
      <c r="F20" s="215">
        <f t="shared" si="1"/>
        <v>1717.8</v>
      </c>
      <c r="G20" s="220"/>
      <c r="H20" s="221"/>
      <c r="I20" s="222"/>
      <c r="J20" s="223"/>
      <c r="K20" s="220">
        <f>'APPROVED BUDGETS'!E11</f>
        <v>2300</v>
      </c>
      <c r="L20" s="224">
        <f>'INVOICE 21'!L20 + 'INVOICE 21'!N20</f>
        <v>817.8</v>
      </c>
      <c r="M20" s="378"/>
      <c r="N20" s="175"/>
      <c r="O20" s="236">
        <f t="shared" si="0"/>
        <v>1482.2</v>
      </c>
    </row>
    <row r="21" spans="1:15" ht="21" customHeight="1">
      <c r="A21" s="240" t="str">
        <f>'APPROVED BUDGETS'!B12</f>
        <v>Rent</v>
      </c>
      <c r="B21" s="214">
        <f>'APPROVED BUDGETS'!C12</f>
        <v>0</v>
      </c>
      <c r="C21" s="224">
        <f>'INVOICE 21'!C21 + 'INVOICE 21'!E21</f>
        <v>0</v>
      </c>
      <c r="D21" s="375"/>
      <c r="E21" s="173"/>
      <c r="F21" s="215">
        <f t="shared" si="1"/>
        <v>0</v>
      </c>
      <c r="G21" s="220"/>
      <c r="H21" s="221"/>
      <c r="I21" s="222"/>
      <c r="J21" s="223"/>
      <c r="K21" s="220">
        <f>'APPROVED BUDGETS'!E12</f>
        <v>3651.6</v>
      </c>
      <c r="L21" s="224">
        <f>'INVOICE 21'!L21 + 'INVOICE 21'!N21</f>
        <v>1217.2</v>
      </c>
      <c r="M21" s="378"/>
      <c r="N21" s="175"/>
      <c r="O21" s="236">
        <f t="shared" si="0"/>
        <v>2434.3999999999996</v>
      </c>
    </row>
    <row r="22" spans="1:15" ht="21" customHeight="1">
      <c r="A22" s="240" t="str">
        <f>'APPROVED BUDGETS'!B13</f>
        <v>Staff/Victim Travel</v>
      </c>
      <c r="B22" s="214">
        <f>'APPROVED BUDGETS'!C13</f>
        <v>1500</v>
      </c>
      <c r="C22" s="224">
        <f>'INVOICE 21'!C22 + 'INVOICE 21'!E22</f>
        <v>143.22</v>
      </c>
      <c r="D22" s="375"/>
      <c r="E22" s="173"/>
      <c r="F22" s="215">
        <f t="shared" si="1"/>
        <v>1356.78</v>
      </c>
      <c r="G22" s="220"/>
      <c r="H22" s="221"/>
      <c r="I22" s="222"/>
      <c r="J22" s="223"/>
      <c r="K22" s="220">
        <f>'APPROVED BUDGETS'!E13</f>
        <v>0</v>
      </c>
      <c r="L22" s="224">
        <f>'INVOICE 21'!L22 + 'INVOICE 21'!N22</f>
        <v>0</v>
      </c>
      <c r="M22" s="378"/>
      <c r="N22" s="175"/>
      <c r="O22" s="236">
        <f t="shared" si="0"/>
        <v>0</v>
      </c>
    </row>
    <row r="23" spans="1:15" ht="21" customHeight="1">
      <c r="A23" s="240">
        <f>'APPROVED BUDGETS'!B14</f>
        <v>0</v>
      </c>
      <c r="B23" s="214">
        <f>'APPROVED BUDGETS'!C14</f>
        <v>0</v>
      </c>
      <c r="C23" s="224">
        <f>'INVOICE 21'!C23 + 'INVOICE 21'!E23</f>
        <v>0</v>
      </c>
      <c r="D23" s="375"/>
      <c r="E23" s="173"/>
      <c r="F23" s="215">
        <f t="shared" si="1"/>
        <v>0</v>
      </c>
      <c r="G23" s="220"/>
      <c r="H23" s="221"/>
      <c r="I23" s="222"/>
      <c r="J23" s="229"/>
      <c r="K23" s="220">
        <f>'APPROVED BUDGETS'!E14</f>
        <v>0</v>
      </c>
      <c r="L23" s="224">
        <f>'INVOICE 21'!L23 + 'INVOICE 21'!N23</f>
        <v>0</v>
      </c>
      <c r="M23" s="378"/>
      <c r="N23" s="176"/>
      <c r="O23" s="236">
        <f t="shared" ref="O23:O32" si="2">SUM(K23)-(L23+N23)</f>
        <v>0</v>
      </c>
    </row>
    <row r="24" spans="1:15" ht="21" customHeight="1">
      <c r="A24" s="240">
        <f>'APPROVED BUDGETS'!B15</f>
        <v>0</v>
      </c>
      <c r="B24" s="214">
        <f>'APPROVED BUDGETS'!C15</f>
        <v>0</v>
      </c>
      <c r="C24" s="224">
        <f>'INVOICE 21'!C24 + 'INVOICE 21'!E24</f>
        <v>0</v>
      </c>
      <c r="D24" s="375"/>
      <c r="E24" s="173"/>
      <c r="F24" s="215">
        <f t="shared" si="1"/>
        <v>0</v>
      </c>
      <c r="G24" s="220"/>
      <c r="H24" s="221"/>
      <c r="I24" s="222"/>
      <c r="J24" s="229"/>
      <c r="K24" s="220">
        <f>'APPROVED BUDGETS'!E15</f>
        <v>0</v>
      </c>
      <c r="L24" s="224">
        <f>'INVOICE 21'!L24 + 'INVOICE 21'!N24</f>
        <v>0</v>
      </c>
      <c r="M24" s="378"/>
      <c r="N24" s="176"/>
      <c r="O24" s="236">
        <f t="shared" si="2"/>
        <v>0</v>
      </c>
    </row>
    <row r="25" spans="1:15" ht="21" customHeight="1">
      <c r="A25" s="240">
        <f>'APPROVED BUDGETS'!B16</f>
        <v>0</v>
      </c>
      <c r="B25" s="214">
        <f>'APPROVED BUDGETS'!C16</f>
        <v>0</v>
      </c>
      <c r="C25" s="224">
        <f>'INVOICE 21'!C25 + 'INVOICE 21'!E25</f>
        <v>0</v>
      </c>
      <c r="D25" s="375"/>
      <c r="E25" s="173"/>
      <c r="F25" s="215">
        <f t="shared" si="1"/>
        <v>0</v>
      </c>
      <c r="G25" s="220"/>
      <c r="H25" s="221"/>
      <c r="I25" s="222"/>
      <c r="J25" s="229"/>
      <c r="K25" s="220">
        <f>'APPROVED BUDGETS'!E16</f>
        <v>0</v>
      </c>
      <c r="L25" s="224">
        <f>'INVOICE 21'!L25 + 'INVOICE 21'!N25</f>
        <v>0</v>
      </c>
      <c r="M25" s="378"/>
      <c r="N25" s="176"/>
      <c r="O25" s="236">
        <f t="shared" si="2"/>
        <v>0</v>
      </c>
    </row>
    <row r="26" spans="1:15" ht="21" customHeight="1">
      <c r="A26" s="240">
        <f>'APPROVED BUDGETS'!B17</f>
        <v>0</v>
      </c>
      <c r="B26" s="214">
        <f>'APPROVED BUDGETS'!C17</f>
        <v>0</v>
      </c>
      <c r="C26" s="224">
        <f>'INVOICE 21'!C26 + 'INVOICE 21'!E26</f>
        <v>0</v>
      </c>
      <c r="D26" s="375"/>
      <c r="E26" s="173"/>
      <c r="F26" s="215">
        <f t="shared" si="1"/>
        <v>0</v>
      </c>
      <c r="G26" s="220"/>
      <c r="H26" s="221"/>
      <c r="I26" s="222"/>
      <c r="J26" s="229"/>
      <c r="K26" s="220">
        <f>'APPROVED BUDGETS'!E17</f>
        <v>0</v>
      </c>
      <c r="L26" s="224">
        <f>'INVOICE 21'!L26 + 'INVOICE 21'!N26</f>
        <v>0</v>
      </c>
      <c r="M26" s="378"/>
      <c r="N26" s="176"/>
      <c r="O26" s="236">
        <f t="shared" si="2"/>
        <v>0</v>
      </c>
    </row>
    <row r="27" spans="1:15" ht="21" customHeight="1">
      <c r="A27" s="240">
        <f>'APPROVED BUDGETS'!B18</f>
        <v>0</v>
      </c>
      <c r="B27" s="214">
        <f>'APPROVED BUDGETS'!C18</f>
        <v>0</v>
      </c>
      <c r="C27" s="224">
        <f>'INVOICE 21'!C27 + 'INVOICE 21'!E27</f>
        <v>0</v>
      </c>
      <c r="D27" s="375"/>
      <c r="E27" s="173"/>
      <c r="F27" s="215">
        <f t="shared" si="1"/>
        <v>0</v>
      </c>
      <c r="G27" s="220"/>
      <c r="H27" s="221"/>
      <c r="I27" s="222"/>
      <c r="J27" s="229"/>
      <c r="K27" s="220">
        <f>'APPROVED BUDGETS'!E18</f>
        <v>0</v>
      </c>
      <c r="L27" s="224">
        <f>'INVOICE 21'!L27 + 'INVOICE 21'!N27</f>
        <v>0</v>
      </c>
      <c r="M27" s="378"/>
      <c r="N27" s="176"/>
      <c r="O27" s="236">
        <f t="shared" si="2"/>
        <v>0</v>
      </c>
    </row>
    <row r="28" spans="1:15" ht="21" customHeight="1">
      <c r="A28" s="240">
        <f>'APPROVED BUDGETS'!B19</f>
        <v>0</v>
      </c>
      <c r="B28" s="214">
        <f>'APPROVED BUDGETS'!C19</f>
        <v>0</v>
      </c>
      <c r="C28" s="224">
        <f>'INVOICE 21'!C28 + 'INVOICE 21'!E28</f>
        <v>0</v>
      </c>
      <c r="D28" s="375"/>
      <c r="E28" s="173"/>
      <c r="F28" s="215">
        <f t="shared" si="1"/>
        <v>0</v>
      </c>
      <c r="G28" s="220"/>
      <c r="H28" s="221"/>
      <c r="I28" s="222"/>
      <c r="J28" s="229"/>
      <c r="K28" s="220">
        <f>'APPROVED BUDGETS'!E19</f>
        <v>0</v>
      </c>
      <c r="L28" s="224">
        <f>'INVOICE 21'!L28 + 'INVOICE 21'!N28</f>
        <v>0</v>
      </c>
      <c r="M28" s="378"/>
      <c r="N28" s="176"/>
      <c r="O28" s="236">
        <f t="shared" si="2"/>
        <v>0</v>
      </c>
    </row>
    <row r="29" spans="1:15" ht="21" customHeight="1">
      <c r="A29" s="240">
        <f>'APPROVED BUDGETS'!B20</f>
        <v>0</v>
      </c>
      <c r="B29" s="214">
        <f>'APPROVED BUDGETS'!C20</f>
        <v>0</v>
      </c>
      <c r="C29" s="224">
        <f>'INVOICE 21'!C29 + 'INVOICE 21'!E29</f>
        <v>0</v>
      </c>
      <c r="D29" s="375"/>
      <c r="E29" s="173"/>
      <c r="F29" s="215">
        <f t="shared" si="1"/>
        <v>0</v>
      </c>
      <c r="G29" s="220"/>
      <c r="H29" s="221"/>
      <c r="I29" s="222"/>
      <c r="J29" s="229"/>
      <c r="K29" s="220">
        <f>'APPROVED BUDGETS'!E20</f>
        <v>0</v>
      </c>
      <c r="L29" s="224">
        <f>'INVOICE 21'!L29 + 'INVOICE 21'!N29</f>
        <v>0</v>
      </c>
      <c r="M29" s="378"/>
      <c r="N29" s="176"/>
      <c r="O29" s="236">
        <f t="shared" si="2"/>
        <v>0</v>
      </c>
    </row>
    <row r="30" spans="1:15" ht="21" customHeight="1">
      <c r="A30" s="240">
        <f>'APPROVED BUDGETS'!B21</f>
        <v>0</v>
      </c>
      <c r="B30" s="214">
        <f>'APPROVED BUDGETS'!C21</f>
        <v>0</v>
      </c>
      <c r="C30" s="224">
        <f>'INVOICE 21'!C30 + 'INVOICE 21'!E30</f>
        <v>0</v>
      </c>
      <c r="D30" s="375"/>
      <c r="E30" s="173"/>
      <c r="F30" s="215">
        <f t="shared" si="1"/>
        <v>0</v>
      </c>
      <c r="G30" s="220"/>
      <c r="H30" s="221"/>
      <c r="I30" s="222"/>
      <c r="J30" s="229"/>
      <c r="K30" s="220">
        <f>'APPROVED BUDGETS'!E21</f>
        <v>0</v>
      </c>
      <c r="L30" s="224">
        <f>'INVOICE 21'!L30 + 'INVOICE 21'!N30</f>
        <v>0</v>
      </c>
      <c r="M30" s="378"/>
      <c r="N30" s="176"/>
      <c r="O30" s="236">
        <f t="shared" si="2"/>
        <v>0</v>
      </c>
    </row>
    <row r="31" spans="1:15" ht="21" customHeight="1">
      <c r="A31" s="240">
        <f>'APPROVED BUDGETS'!B22</f>
        <v>0</v>
      </c>
      <c r="B31" s="214">
        <f>'APPROVED BUDGETS'!C22</f>
        <v>0</v>
      </c>
      <c r="C31" s="224">
        <f>'INVOICE 21'!C31 + 'INVOICE 21'!E31</f>
        <v>0</v>
      </c>
      <c r="D31" s="375"/>
      <c r="E31" s="173"/>
      <c r="F31" s="215">
        <f t="shared" si="1"/>
        <v>0</v>
      </c>
      <c r="G31" s="220"/>
      <c r="H31" s="221"/>
      <c r="I31" s="222"/>
      <c r="J31" s="229"/>
      <c r="K31" s="220">
        <f>'APPROVED BUDGETS'!E22</f>
        <v>0</v>
      </c>
      <c r="L31" s="224">
        <f>'INVOICE 21'!L31 + 'INVOICE 21'!N31</f>
        <v>0</v>
      </c>
      <c r="M31" s="378"/>
      <c r="N31" s="176"/>
      <c r="O31" s="236">
        <f t="shared" si="2"/>
        <v>0</v>
      </c>
    </row>
    <row r="32" spans="1:15" ht="21" customHeight="1" thickBot="1">
      <c r="A32" s="240">
        <f>'APPROVED BUDGETS'!B23</f>
        <v>0</v>
      </c>
      <c r="B32" s="214">
        <f>'APPROVED BUDGETS'!C23</f>
        <v>0</v>
      </c>
      <c r="C32" s="224">
        <f>'INVOICE 21'!C32 + 'INVOICE 21'!E32</f>
        <v>0</v>
      </c>
      <c r="D32" s="376"/>
      <c r="E32" s="184"/>
      <c r="F32" s="215">
        <f t="shared" si="1"/>
        <v>0</v>
      </c>
      <c r="G32" s="231"/>
      <c r="H32" s="232"/>
      <c r="I32" s="233"/>
      <c r="J32" s="234"/>
      <c r="K32" s="220">
        <f>'APPROVED BUDGETS'!E23</f>
        <v>0</v>
      </c>
      <c r="L32" s="224">
        <f>'INVOICE 21'!L32 + 'INVOICE 21'!N32</f>
        <v>0</v>
      </c>
      <c r="M32" s="379"/>
      <c r="N32" s="185"/>
      <c r="O32" s="236">
        <f t="shared" si="2"/>
        <v>0</v>
      </c>
    </row>
    <row r="33" spans="1:16" ht="25" customHeight="1" thickBot="1">
      <c r="A33" s="241" t="s">
        <v>14</v>
      </c>
      <c r="B33" s="227">
        <f t="shared" ref="B33:N33" si="3">SUM(B13:B32)</f>
        <v>55108.800000000003</v>
      </c>
      <c r="C33" s="228">
        <f t="shared" si="3"/>
        <v>17541.410000000003</v>
      </c>
      <c r="D33" s="186">
        <f t="shared" si="3"/>
        <v>0</v>
      </c>
      <c r="E33" s="186">
        <f t="shared" si="3"/>
        <v>0</v>
      </c>
      <c r="F33" s="235">
        <f>SUM(F13:F32)</f>
        <v>37567.39</v>
      </c>
      <c r="G33" s="227">
        <f t="shared" si="3"/>
        <v>0</v>
      </c>
      <c r="H33" s="228">
        <f t="shared" si="3"/>
        <v>0</v>
      </c>
      <c r="I33" s="228">
        <f t="shared" si="3"/>
        <v>0</v>
      </c>
      <c r="J33" s="235">
        <f t="shared" si="3"/>
        <v>0</v>
      </c>
      <c r="K33" s="227">
        <f t="shared" si="3"/>
        <v>13777.2</v>
      </c>
      <c r="L33" s="228">
        <f>SUM(L13:L32)</f>
        <v>4705.3900000000003</v>
      </c>
      <c r="M33" s="186">
        <f t="shared" si="3"/>
        <v>0</v>
      </c>
      <c r="N33" s="186">
        <f t="shared" si="3"/>
        <v>0</v>
      </c>
      <c r="O33" s="235">
        <f t="shared" ref="O33" si="4">SUM(O13:O32)</f>
        <v>9071.81</v>
      </c>
    </row>
    <row r="34" spans="1:16" ht="27" customHeight="1" thickBot="1">
      <c r="A34" s="528" t="s">
        <v>15</v>
      </c>
      <c r="B34" s="529"/>
      <c r="C34" s="530"/>
      <c r="D34" s="531"/>
      <c r="E34" s="531"/>
      <c r="F34" s="531"/>
      <c r="G34" s="531"/>
      <c r="H34" s="532"/>
      <c r="I34" s="50"/>
      <c r="K34" s="211"/>
      <c r="L34" s="167" t="s">
        <v>16</v>
      </c>
      <c r="M34" s="556"/>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5">E22</f>
        <v>0</v>
      </c>
      <c r="C49" s="412">
        <f t="shared" ref="C49:C54" si="6">N22</f>
        <v>0</v>
      </c>
      <c r="D49" s="373"/>
      <c r="E49" s="373"/>
      <c r="F49" s="373"/>
      <c r="G49" s="373"/>
      <c r="H49" s="373"/>
      <c r="I49" s="373"/>
      <c r="J49" s="373"/>
      <c r="K49" s="373"/>
      <c r="L49" s="373"/>
    </row>
    <row r="50" spans="1:12" ht="21" customHeight="1">
      <c r="A50" s="402" t="s">
        <v>306</v>
      </c>
      <c r="B50" s="409">
        <f t="shared" si="5"/>
        <v>0</v>
      </c>
      <c r="C50" s="412">
        <f t="shared" si="6"/>
        <v>0</v>
      </c>
      <c r="D50" s="373"/>
      <c r="E50" s="373"/>
      <c r="F50" s="373"/>
      <c r="G50" s="373"/>
      <c r="H50" s="373"/>
      <c r="I50" s="373"/>
      <c r="J50" s="373"/>
      <c r="K50" s="373"/>
      <c r="L50" s="373"/>
    </row>
    <row r="51" spans="1:12" ht="21" customHeight="1">
      <c r="A51" s="402" t="s">
        <v>307</v>
      </c>
      <c r="B51" s="409">
        <f t="shared" si="5"/>
        <v>0</v>
      </c>
      <c r="C51" s="412">
        <f t="shared" si="6"/>
        <v>0</v>
      </c>
      <c r="D51" s="373"/>
      <c r="E51" s="373"/>
      <c r="F51" s="373"/>
      <c r="G51" s="373"/>
      <c r="H51" s="373"/>
      <c r="I51" s="373"/>
      <c r="J51" s="373"/>
      <c r="K51" s="373"/>
      <c r="L51" s="373"/>
    </row>
    <row r="52" spans="1:12" ht="21" customHeight="1">
      <c r="A52" s="402" t="s">
        <v>308</v>
      </c>
      <c r="B52" s="409">
        <f t="shared" si="5"/>
        <v>0</v>
      </c>
      <c r="C52" s="412">
        <f t="shared" si="6"/>
        <v>0</v>
      </c>
      <c r="D52" s="373"/>
      <c r="E52" s="373"/>
      <c r="F52" s="373"/>
      <c r="G52" s="373"/>
      <c r="H52" s="373"/>
      <c r="I52" s="373"/>
      <c r="J52" s="373"/>
      <c r="K52" s="373"/>
      <c r="L52" s="373"/>
    </row>
    <row r="53" spans="1:12" ht="21" customHeight="1">
      <c r="A53" s="402" t="s">
        <v>309</v>
      </c>
      <c r="B53" s="409">
        <f t="shared" si="5"/>
        <v>0</v>
      </c>
      <c r="C53" s="412">
        <f t="shared" si="6"/>
        <v>0</v>
      </c>
      <c r="D53" s="373"/>
      <c r="E53" s="373"/>
      <c r="F53" s="373"/>
      <c r="G53" s="373"/>
      <c r="H53" s="373"/>
      <c r="I53" s="373"/>
      <c r="J53" s="373"/>
      <c r="K53" s="373"/>
      <c r="L53" s="373"/>
    </row>
    <row r="54" spans="1:12" ht="21" customHeight="1" thickBot="1">
      <c r="A54" s="402" t="s">
        <v>310</v>
      </c>
      <c r="B54" s="409">
        <f t="shared" si="5"/>
        <v>0</v>
      </c>
      <c r="C54" s="412">
        <f t="shared" si="6"/>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29.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23"/>
      <c r="D11" s="524"/>
      <c r="E11" s="237" t="s">
        <v>12</v>
      </c>
      <c r="F11" s="546"/>
      <c r="G11" s="547"/>
      <c r="H11" s="547"/>
      <c r="I11" s="547"/>
      <c r="J11" s="547"/>
      <c r="K11" s="548"/>
      <c r="N11" s="47" t="s">
        <v>271</v>
      </c>
      <c r="O11" s="238">
        <v>23</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22'!C13 + 'INVOICE 22'!E13</f>
        <v>3466.68</v>
      </c>
      <c r="D13" s="374"/>
      <c r="E13" s="172"/>
      <c r="F13" s="215">
        <f>SUM(B13)-(C13+E13)</f>
        <v>6933.32</v>
      </c>
      <c r="G13" s="216"/>
      <c r="H13" s="217"/>
      <c r="I13" s="218"/>
      <c r="J13" s="219"/>
      <c r="K13" s="216">
        <f>'APPROVED BUDGETS'!E4</f>
        <v>5200</v>
      </c>
      <c r="L13" s="224">
        <f>'INVOICE 22'!L13 + 'INVOICE 22'!N13</f>
        <v>1733.32</v>
      </c>
      <c r="M13" s="377"/>
      <c r="N13" s="174"/>
      <c r="O13" s="236">
        <f t="shared" ref="O13:O22" si="0">SUM(K13)-(L13+N13)</f>
        <v>3466.6800000000003</v>
      </c>
    </row>
    <row r="14" spans="1:18" ht="21" customHeight="1">
      <c r="A14" s="240" t="str">
        <f>'APPROVED BUDGETS'!B5</f>
        <v>Victim Advocate</v>
      </c>
      <c r="B14" s="214">
        <f>'APPROVED BUDGETS'!C5</f>
        <v>31200</v>
      </c>
      <c r="C14" s="224">
        <f>'INVOICE 22'!C14 + 'INVOICE 22'!E14</f>
        <v>10400</v>
      </c>
      <c r="D14" s="375"/>
      <c r="E14" s="173"/>
      <c r="F14" s="215">
        <f t="shared" ref="F14:F32" si="1">SUM(B14)-(C14+E14)</f>
        <v>20800</v>
      </c>
      <c r="G14" s="220"/>
      <c r="H14" s="221"/>
      <c r="I14" s="222"/>
      <c r="J14" s="223"/>
      <c r="K14" s="220">
        <f>'APPROVED BUDGETS'!E5</f>
        <v>0</v>
      </c>
      <c r="L14" s="224">
        <f>'INVOICE 22'!L14 + 'INVOICE 22'!N14</f>
        <v>0</v>
      </c>
      <c r="M14" s="378"/>
      <c r="N14" s="175"/>
      <c r="O14" s="236">
        <f t="shared" si="0"/>
        <v>0</v>
      </c>
    </row>
    <row r="15" spans="1:18" ht="21" customHeight="1">
      <c r="A15" s="240" t="str">
        <f>'APPROVED BUDGETS'!B6</f>
        <v>Volunteer Advocates</v>
      </c>
      <c r="B15" s="214">
        <f>'APPROVED BUDGETS'!C6</f>
        <v>0</v>
      </c>
      <c r="C15" s="224">
        <f>'INVOICE 22'!C15 + 'INVOICE 22'!E15</f>
        <v>0</v>
      </c>
      <c r="D15" s="375"/>
      <c r="E15" s="173"/>
      <c r="F15" s="215">
        <f t="shared" ref="F15:F22" si="2">SUM(B15)-(C15+E15)</f>
        <v>0</v>
      </c>
      <c r="G15" s="220"/>
      <c r="H15" s="221"/>
      <c r="I15" s="222"/>
      <c r="J15" s="223"/>
      <c r="K15" s="220">
        <f>'APPROVED BUDGETS'!E6</f>
        <v>1687</v>
      </c>
      <c r="L15" s="224">
        <f>'INVOICE 22'!L15 + 'INVOICE 22'!N15</f>
        <v>624.19000000000005</v>
      </c>
      <c r="M15" s="378"/>
      <c r="N15" s="175"/>
      <c r="O15" s="236">
        <f t="shared" si="0"/>
        <v>1062.81</v>
      </c>
    </row>
    <row r="16" spans="1:18" ht="21" customHeight="1">
      <c r="A16" s="240" t="str">
        <f>'APPROVED BUDGETS'!B7</f>
        <v>FICA</v>
      </c>
      <c r="B16" s="214">
        <f>'APPROVED BUDGETS'!C7</f>
        <v>3182.4</v>
      </c>
      <c r="C16" s="224">
        <f>'INVOICE 22'!C16 + 'INVOICE 22'!E16</f>
        <v>1060.8</v>
      </c>
      <c r="D16" s="375"/>
      <c r="E16" s="173"/>
      <c r="F16" s="215">
        <f t="shared" si="2"/>
        <v>2121.6000000000004</v>
      </c>
      <c r="G16" s="220"/>
      <c r="H16" s="221"/>
      <c r="I16" s="222"/>
      <c r="J16" s="223"/>
      <c r="K16" s="220">
        <f>'APPROVED BUDGETS'!E7</f>
        <v>397.8</v>
      </c>
      <c r="L16" s="224">
        <f>'INVOICE 22'!L16 + 'INVOICE 22'!N16</f>
        <v>132.6</v>
      </c>
      <c r="M16" s="378"/>
      <c r="N16" s="175"/>
      <c r="O16" s="236">
        <f t="shared" si="0"/>
        <v>265.20000000000005</v>
      </c>
    </row>
    <row r="17" spans="1:15" ht="21" customHeight="1">
      <c r="A17" s="240" t="str">
        <f>'APPROVED BUDGETS'!B8</f>
        <v>Workers Comp</v>
      </c>
      <c r="B17" s="214">
        <f>'APPROVED BUDGETS'!C8</f>
        <v>582.4</v>
      </c>
      <c r="C17" s="224">
        <f>'INVOICE 22'!C17 + 'INVOICE 22'!E17</f>
        <v>194.12</v>
      </c>
      <c r="D17" s="375"/>
      <c r="E17" s="173"/>
      <c r="F17" s="215">
        <f t="shared" si="2"/>
        <v>388.28</v>
      </c>
      <c r="G17" s="220"/>
      <c r="H17" s="221"/>
      <c r="I17" s="222"/>
      <c r="J17" s="223"/>
      <c r="K17" s="220">
        <f>'APPROVED BUDGETS'!E8</f>
        <v>72.8</v>
      </c>
      <c r="L17" s="224">
        <f>'INVOICE 22'!L17 + 'INVOICE 22'!N17</f>
        <v>24.28</v>
      </c>
      <c r="M17" s="378"/>
      <c r="N17" s="175"/>
      <c r="O17" s="236">
        <f t="shared" si="0"/>
        <v>48.519999999999996</v>
      </c>
    </row>
    <row r="18" spans="1:15" ht="21" customHeight="1">
      <c r="A18" s="240" t="str">
        <f>'APPROVED BUDGETS'!B9</f>
        <v>Retirement</v>
      </c>
      <c r="B18" s="214">
        <f>'APPROVED BUDGETS'!C9</f>
        <v>3744</v>
      </c>
      <c r="C18" s="224">
        <f>'INVOICE 22'!C18 + 'INVOICE 22'!E18</f>
        <v>1248</v>
      </c>
      <c r="D18" s="375"/>
      <c r="E18" s="173"/>
      <c r="F18" s="215">
        <f t="shared" si="2"/>
        <v>2496</v>
      </c>
      <c r="G18" s="220"/>
      <c r="H18" s="221"/>
      <c r="I18" s="222"/>
      <c r="J18" s="223"/>
      <c r="K18" s="220">
        <f>'APPROVED BUDGETS'!E9</f>
        <v>468</v>
      </c>
      <c r="L18" s="224">
        <f>'INVOICE 22'!L18 + 'INVOICE 22'!N18</f>
        <v>156</v>
      </c>
      <c r="M18" s="378"/>
      <c r="N18" s="175"/>
      <c r="O18" s="236">
        <f t="shared" si="0"/>
        <v>312</v>
      </c>
    </row>
    <row r="19" spans="1:15" ht="21" customHeight="1">
      <c r="A19" s="240" t="str">
        <f>'APPROVED BUDGETS'!B10</f>
        <v>Office Supplies</v>
      </c>
      <c r="B19" s="214">
        <f>'APPROVED BUDGETS'!C10</f>
        <v>2000</v>
      </c>
      <c r="C19" s="224">
        <f>'INVOICE 22'!C19 + 'INVOICE 22'!E19</f>
        <v>246.39</v>
      </c>
      <c r="D19" s="375"/>
      <c r="E19" s="173"/>
      <c r="F19" s="215">
        <f t="shared" si="2"/>
        <v>1753.6100000000001</v>
      </c>
      <c r="G19" s="220"/>
      <c r="H19" s="221"/>
      <c r="I19" s="222"/>
      <c r="J19" s="223"/>
      <c r="K19" s="220">
        <f>'APPROVED BUDGETS'!E10</f>
        <v>0</v>
      </c>
      <c r="L19" s="224">
        <f>'INVOICE 22'!L19 + 'INVOICE 22'!N19</f>
        <v>0</v>
      </c>
      <c r="M19" s="378"/>
      <c r="N19" s="175"/>
      <c r="O19" s="236">
        <f t="shared" si="0"/>
        <v>0</v>
      </c>
    </row>
    <row r="20" spans="1:15" ht="21" customHeight="1">
      <c r="A20" s="240" t="str">
        <f>'APPROVED BUDGETS'!B11</f>
        <v>Utilities</v>
      </c>
      <c r="B20" s="214">
        <f>'APPROVED BUDGETS'!C11</f>
        <v>2500</v>
      </c>
      <c r="C20" s="224">
        <f>'INVOICE 22'!C20 + 'INVOICE 22'!E20</f>
        <v>782.2</v>
      </c>
      <c r="D20" s="375"/>
      <c r="E20" s="173"/>
      <c r="F20" s="215">
        <f t="shared" si="2"/>
        <v>1717.8</v>
      </c>
      <c r="G20" s="220"/>
      <c r="H20" s="221"/>
      <c r="I20" s="222"/>
      <c r="J20" s="223"/>
      <c r="K20" s="220">
        <f>'APPROVED BUDGETS'!E11</f>
        <v>2300</v>
      </c>
      <c r="L20" s="224">
        <f>'INVOICE 22'!L20 + 'INVOICE 22'!N20</f>
        <v>817.8</v>
      </c>
      <c r="M20" s="378"/>
      <c r="N20" s="175"/>
      <c r="O20" s="236">
        <f t="shared" si="0"/>
        <v>1482.2</v>
      </c>
    </row>
    <row r="21" spans="1:15" ht="21" customHeight="1">
      <c r="A21" s="240" t="str">
        <f>'APPROVED BUDGETS'!B12</f>
        <v>Rent</v>
      </c>
      <c r="B21" s="214">
        <f>'APPROVED BUDGETS'!C12</f>
        <v>0</v>
      </c>
      <c r="C21" s="224">
        <f>'INVOICE 22'!C21 + 'INVOICE 22'!E21</f>
        <v>0</v>
      </c>
      <c r="D21" s="375"/>
      <c r="E21" s="173"/>
      <c r="F21" s="215">
        <f t="shared" si="2"/>
        <v>0</v>
      </c>
      <c r="G21" s="220"/>
      <c r="H21" s="221"/>
      <c r="I21" s="222"/>
      <c r="J21" s="223"/>
      <c r="K21" s="220">
        <f>'APPROVED BUDGETS'!E12</f>
        <v>3651.6</v>
      </c>
      <c r="L21" s="224">
        <f>'INVOICE 22'!L21 + 'INVOICE 22'!N21</f>
        <v>1217.2</v>
      </c>
      <c r="M21" s="378"/>
      <c r="N21" s="175"/>
      <c r="O21" s="236">
        <f t="shared" si="0"/>
        <v>2434.3999999999996</v>
      </c>
    </row>
    <row r="22" spans="1:15" ht="21" customHeight="1">
      <c r="A22" s="240" t="str">
        <f>'APPROVED BUDGETS'!B13</f>
        <v>Staff/Victim Travel</v>
      </c>
      <c r="B22" s="214">
        <f>'APPROVED BUDGETS'!C13</f>
        <v>1500</v>
      </c>
      <c r="C22" s="224">
        <f>'INVOICE 22'!C22 + 'INVOICE 22'!E22</f>
        <v>143.22</v>
      </c>
      <c r="D22" s="375"/>
      <c r="E22" s="173"/>
      <c r="F22" s="215">
        <f t="shared" si="2"/>
        <v>1356.78</v>
      </c>
      <c r="G22" s="220"/>
      <c r="H22" s="221"/>
      <c r="I22" s="222"/>
      <c r="J22" s="223"/>
      <c r="K22" s="220">
        <f>'APPROVED BUDGETS'!E13</f>
        <v>0</v>
      </c>
      <c r="L22" s="224">
        <f>'INVOICE 22'!L22 + 'INVOICE 22'!N22</f>
        <v>0</v>
      </c>
      <c r="M22" s="378"/>
      <c r="N22" s="175"/>
      <c r="O22" s="236">
        <f t="shared" si="0"/>
        <v>0</v>
      </c>
    </row>
    <row r="23" spans="1:15" ht="21" customHeight="1">
      <c r="A23" s="240">
        <f>'APPROVED BUDGETS'!B14</f>
        <v>0</v>
      </c>
      <c r="B23" s="214">
        <f>'APPROVED BUDGETS'!C14</f>
        <v>0</v>
      </c>
      <c r="C23" s="224">
        <f>'INVOICE 22'!C23 + 'INVOICE 22'!E23</f>
        <v>0</v>
      </c>
      <c r="D23" s="375"/>
      <c r="E23" s="173"/>
      <c r="F23" s="215">
        <f t="shared" si="1"/>
        <v>0</v>
      </c>
      <c r="G23" s="220"/>
      <c r="H23" s="221"/>
      <c r="I23" s="222"/>
      <c r="J23" s="229"/>
      <c r="K23" s="220">
        <f>'APPROVED BUDGETS'!E14</f>
        <v>0</v>
      </c>
      <c r="L23" s="224">
        <f>'INVOICE 22'!L23 + 'INVOICE 22'!N23</f>
        <v>0</v>
      </c>
      <c r="M23" s="378"/>
      <c r="N23" s="176"/>
      <c r="O23" s="236">
        <f t="shared" ref="O23:O32" si="3">SUM(K23)-(L23+N23)</f>
        <v>0</v>
      </c>
    </row>
    <row r="24" spans="1:15" ht="21" customHeight="1">
      <c r="A24" s="240">
        <f>'APPROVED BUDGETS'!B15</f>
        <v>0</v>
      </c>
      <c r="B24" s="214">
        <f>'APPROVED BUDGETS'!C15</f>
        <v>0</v>
      </c>
      <c r="C24" s="224">
        <f>'INVOICE 22'!C24 + 'INVOICE 22'!E24</f>
        <v>0</v>
      </c>
      <c r="D24" s="375"/>
      <c r="E24" s="173"/>
      <c r="F24" s="215">
        <f t="shared" si="1"/>
        <v>0</v>
      </c>
      <c r="G24" s="220"/>
      <c r="H24" s="221"/>
      <c r="I24" s="222"/>
      <c r="J24" s="229"/>
      <c r="K24" s="220">
        <f>'APPROVED BUDGETS'!E15</f>
        <v>0</v>
      </c>
      <c r="L24" s="224">
        <f>'INVOICE 22'!L24 + 'INVOICE 22'!N24</f>
        <v>0</v>
      </c>
      <c r="M24" s="378"/>
      <c r="N24" s="176"/>
      <c r="O24" s="236">
        <f t="shared" si="3"/>
        <v>0</v>
      </c>
    </row>
    <row r="25" spans="1:15" ht="21" customHeight="1">
      <c r="A25" s="240">
        <f>'APPROVED BUDGETS'!B16</f>
        <v>0</v>
      </c>
      <c r="B25" s="214">
        <f>'APPROVED BUDGETS'!C16</f>
        <v>0</v>
      </c>
      <c r="C25" s="224">
        <f>'INVOICE 22'!C25 + 'INVOICE 22'!E25</f>
        <v>0</v>
      </c>
      <c r="D25" s="375"/>
      <c r="E25" s="173"/>
      <c r="F25" s="215">
        <f t="shared" si="1"/>
        <v>0</v>
      </c>
      <c r="G25" s="220"/>
      <c r="H25" s="221"/>
      <c r="I25" s="222"/>
      <c r="J25" s="229"/>
      <c r="K25" s="220">
        <f>'APPROVED BUDGETS'!E16</f>
        <v>0</v>
      </c>
      <c r="L25" s="224">
        <f>'INVOICE 22'!L25 + 'INVOICE 22'!N25</f>
        <v>0</v>
      </c>
      <c r="M25" s="378"/>
      <c r="N25" s="176"/>
      <c r="O25" s="236">
        <f t="shared" si="3"/>
        <v>0</v>
      </c>
    </row>
    <row r="26" spans="1:15" ht="21" customHeight="1">
      <c r="A26" s="240">
        <f>'APPROVED BUDGETS'!B17</f>
        <v>0</v>
      </c>
      <c r="B26" s="214">
        <f>'APPROVED BUDGETS'!C17</f>
        <v>0</v>
      </c>
      <c r="C26" s="224">
        <f>'INVOICE 22'!C26 + 'INVOICE 22'!E26</f>
        <v>0</v>
      </c>
      <c r="D26" s="375"/>
      <c r="E26" s="173"/>
      <c r="F26" s="215">
        <f t="shared" si="1"/>
        <v>0</v>
      </c>
      <c r="G26" s="220"/>
      <c r="H26" s="221"/>
      <c r="I26" s="222"/>
      <c r="J26" s="229"/>
      <c r="K26" s="220">
        <f>'APPROVED BUDGETS'!E17</f>
        <v>0</v>
      </c>
      <c r="L26" s="224">
        <f>'INVOICE 22'!L26 + 'INVOICE 22'!N26</f>
        <v>0</v>
      </c>
      <c r="M26" s="378"/>
      <c r="N26" s="176"/>
      <c r="O26" s="236">
        <f t="shared" si="3"/>
        <v>0</v>
      </c>
    </row>
    <row r="27" spans="1:15" ht="21" customHeight="1">
      <c r="A27" s="240">
        <f>'APPROVED BUDGETS'!B18</f>
        <v>0</v>
      </c>
      <c r="B27" s="214">
        <f>'APPROVED BUDGETS'!C18</f>
        <v>0</v>
      </c>
      <c r="C27" s="224">
        <f>'INVOICE 22'!C27 + 'INVOICE 22'!E27</f>
        <v>0</v>
      </c>
      <c r="D27" s="375"/>
      <c r="E27" s="173"/>
      <c r="F27" s="215">
        <f t="shared" si="1"/>
        <v>0</v>
      </c>
      <c r="G27" s="220"/>
      <c r="H27" s="221"/>
      <c r="I27" s="222"/>
      <c r="J27" s="229"/>
      <c r="K27" s="220">
        <f>'APPROVED BUDGETS'!E18</f>
        <v>0</v>
      </c>
      <c r="L27" s="224">
        <f>'INVOICE 22'!L27 + 'INVOICE 22'!N27</f>
        <v>0</v>
      </c>
      <c r="M27" s="378"/>
      <c r="N27" s="176"/>
      <c r="O27" s="236">
        <f t="shared" si="3"/>
        <v>0</v>
      </c>
    </row>
    <row r="28" spans="1:15" ht="21" customHeight="1">
      <c r="A28" s="240">
        <f>'APPROVED BUDGETS'!B19</f>
        <v>0</v>
      </c>
      <c r="B28" s="214">
        <f>'APPROVED BUDGETS'!C19</f>
        <v>0</v>
      </c>
      <c r="C28" s="224">
        <f>'INVOICE 22'!C28 + 'INVOICE 22'!E28</f>
        <v>0</v>
      </c>
      <c r="D28" s="375"/>
      <c r="E28" s="173"/>
      <c r="F28" s="215">
        <f t="shared" si="1"/>
        <v>0</v>
      </c>
      <c r="G28" s="220"/>
      <c r="H28" s="221"/>
      <c r="I28" s="222"/>
      <c r="J28" s="229"/>
      <c r="K28" s="220">
        <f>'APPROVED BUDGETS'!E19</f>
        <v>0</v>
      </c>
      <c r="L28" s="224">
        <f>'INVOICE 22'!L28 + 'INVOICE 22'!N28</f>
        <v>0</v>
      </c>
      <c r="M28" s="378"/>
      <c r="N28" s="176"/>
      <c r="O28" s="236">
        <f t="shared" si="3"/>
        <v>0</v>
      </c>
    </row>
    <row r="29" spans="1:15" ht="21" customHeight="1">
      <c r="A29" s="240">
        <f>'APPROVED BUDGETS'!B20</f>
        <v>0</v>
      </c>
      <c r="B29" s="214">
        <f>'APPROVED BUDGETS'!C20</f>
        <v>0</v>
      </c>
      <c r="C29" s="224">
        <f>'INVOICE 22'!C29 + 'INVOICE 22'!E29</f>
        <v>0</v>
      </c>
      <c r="D29" s="375"/>
      <c r="E29" s="173"/>
      <c r="F29" s="215">
        <f t="shared" si="1"/>
        <v>0</v>
      </c>
      <c r="G29" s="220"/>
      <c r="H29" s="221"/>
      <c r="I29" s="222"/>
      <c r="J29" s="229"/>
      <c r="K29" s="220">
        <f>'APPROVED BUDGETS'!E20</f>
        <v>0</v>
      </c>
      <c r="L29" s="224">
        <f>'INVOICE 22'!L29 + 'INVOICE 22'!N29</f>
        <v>0</v>
      </c>
      <c r="M29" s="378"/>
      <c r="N29" s="176"/>
      <c r="O29" s="236">
        <f t="shared" si="3"/>
        <v>0</v>
      </c>
    </row>
    <row r="30" spans="1:15" ht="21" customHeight="1">
      <c r="A30" s="240">
        <f>'APPROVED BUDGETS'!B21</f>
        <v>0</v>
      </c>
      <c r="B30" s="214">
        <f>'APPROVED BUDGETS'!C21</f>
        <v>0</v>
      </c>
      <c r="C30" s="224">
        <f>'INVOICE 22'!C30 + 'INVOICE 22'!E30</f>
        <v>0</v>
      </c>
      <c r="D30" s="375"/>
      <c r="E30" s="173"/>
      <c r="F30" s="215">
        <f t="shared" si="1"/>
        <v>0</v>
      </c>
      <c r="G30" s="220"/>
      <c r="H30" s="221"/>
      <c r="I30" s="222"/>
      <c r="J30" s="229"/>
      <c r="K30" s="220">
        <f>'APPROVED BUDGETS'!E21</f>
        <v>0</v>
      </c>
      <c r="L30" s="224">
        <f>'INVOICE 22'!L30 + 'INVOICE 22'!N30</f>
        <v>0</v>
      </c>
      <c r="M30" s="378"/>
      <c r="N30" s="176"/>
      <c r="O30" s="236">
        <f t="shared" si="3"/>
        <v>0</v>
      </c>
    </row>
    <row r="31" spans="1:15" ht="21" customHeight="1">
      <c r="A31" s="240">
        <f>'APPROVED BUDGETS'!B22</f>
        <v>0</v>
      </c>
      <c r="B31" s="214">
        <f>'APPROVED BUDGETS'!C22</f>
        <v>0</v>
      </c>
      <c r="C31" s="224">
        <f>'INVOICE 22'!C31 + 'INVOICE 22'!E31</f>
        <v>0</v>
      </c>
      <c r="D31" s="375"/>
      <c r="E31" s="173"/>
      <c r="F31" s="215">
        <f t="shared" si="1"/>
        <v>0</v>
      </c>
      <c r="G31" s="220"/>
      <c r="H31" s="221"/>
      <c r="I31" s="222"/>
      <c r="J31" s="229"/>
      <c r="K31" s="220">
        <f>'APPROVED BUDGETS'!E22</f>
        <v>0</v>
      </c>
      <c r="L31" s="224">
        <f>'INVOICE 22'!L31 + 'INVOICE 22'!N31</f>
        <v>0</v>
      </c>
      <c r="M31" s="378"/>
      <c r="N31" s="176"/>
      <c r="O31" s="236">
        <f t="shared" si="3"/>
        <v>0</v>
      </c>
    </row>
    <row r="32" spans="1:15" ht="21" customHeight="1" thickBot="1">
      <c r="A32" s="240">
        <f>'APPROVED BUDGETS'!B23</f>
        <v>0</v>
      </c>
      <c r="B32" s="214">
        <f>'APPROVED BUDGETS'!C23</f>
        <v>0</v>
      </c>
      <c r="C32" s="224">
        <f>'INVOICE 22'!C32 + 'INVOICE 22'!E32</f>
        <v>0</v>
      </c>
      <c r="D32" s="376"/>
      <c r="E32" s="184"/>
      <c r="F32" s="230">
        <f t="shared" si="1"/>
        <v>0</v>
      </c>
      <c r="G32" s="231"/>
      <c r="H32" s="232"/>
      <c r="I32" s="233"/>
      <c r="J32" s="234"/>
      <c r="K32" s="220">
        <f>'APPROVED BUDGETS'!E23</f>
        <v>0</v>
      </c>
      <c r="L32" s="224">
        <f>'INVOICE 22'!L32 + 'INVOICE 22'!N32</f>
        <v>0</v>
      </c>
      <c r="M32" s="379"/>
      <c r="N32" s="185"/>
      <c r="O32" s="236">
        <f t="shared" si="3"/>
        <v>0</v>
      </c>
    </row>
    <row r="33" spans="1:16" ht="25" customHeight="1" thickBot="1">
      <c r="A33" s="241" t="s">
        <v>14</v>
      </c>
      <c r="B33" s="227">
        <f t="shared" ref="B33:N33" si="4">SUM(B13:B32)</f>
        <v>55108.800000000003</v>
      </c>
      <c r="C33" s="228">
        <f t="shared" si="4"/>
        <v>17541.410000000003</v>
      </c>
      <c r="D33" s="186">
        <f t="shared" si="4"/>
        <v>0</v>
      </c>
      <c r="E33" s="186">
        <f t="shared" si="4"/>
        <v>0</v>
      </c>
      <c r="F33" s="235">
        <f>SUM(F13:F32)</f>
        <v>37567.39</v>
      </c>
      <c r="G33" s="227">
        <f t="shared" si="4"/>
        <v>0</v>
      </c>
      <c r="H33" s="228">
        <f t="shared" si="4"/>
        <v>0</v>
      </c>
      <c r="I33" s="228">
        <f t="shared" si="4"/>
        <v>0</v>
      </c>
      <c r="J33" s="235">
        <f t="shared" si="4"/>
        <v>0</v>
      </c>
      <c r="K33" s="227">
        <f t="shared" si="4"/>
        <v>13777.2</v>
      </c>
      <c r="L33" s="228">
        <f>SUM(L13:L32)</f>
        <v>4705.3900000000003</v>
      </c>
      <c r="M33" s="186">
        <f t="shared" si="4"/>
        <v>0</v>
      </c>
      <c r="N33" s="186">
        <f t="shared" si="4"/>
        <v>0</v>
      </c>
      <c r="O33" s="235">
        <f t="shared" ref="O33" si="5">SUM(O13:O32)</f>
        <v>9071.81</v>
      </c>
    </row>
    <row r="34" spans="1:16" ht="27" customHeight="1" thickBot="1">
      <c r="A34" s="528" t="s">
        <v>15</v>
      </c>
      <c r="B34" s="529"/>
      <c r="C34" s="530"/>
      <c r="D34" s="531"/>
      <c r="E34" s="531"/>
      <c r="F34" s="531"/>
      <c r="G34" s="531"/>
      <c r="H34" s="532"/>
      <c r="I34" s="50"/>
      <c r="K34" s="211"/>
      <c r="L34" s="167" t="s">
        <v>16</v>
      </c>
      <c r="M34" s="556"/>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6">E22</f>
        <v>0</v>
      </c>
      <c r="C49" s="412">
        <f t="shared" ref="C49:C54" si="7">N22</f>
        <v>0</v>
      </c>
      <c r="D49" s="373"/>
      <c r="E49" s="373"/>
      <c r="F49" s="373"/>
      <c r="G49" s="373"/>
      <c r="H49" s="373"/>
      <c r="I49" s="373"/>
      <c r="J49" s="373"/>
      <c r="K49" s="373"/>
      <c r="L49" s="373"/>
    </row>
    <row r="50" spans="1:12" ht="21" customHeight="1">
      <c r="A50" s="402" t="s">
        <v>306</v>
      </c>
      <c r="B50" s="409">
        <f t="shared" si="6"/>
        <v>0</v>
      </c>
      <c r="C50" s="412">
        <f t="shared" si="7"/>
        <v>0</v>
      </c>
      <c r="D50" s="373"/>
      <c r="E50" s="373"/>
      <c r="F50" s="373"/>
      <c r="G50" s="373"/>
      <c r="H50" s="373"/>
      <c r="I50" s="373"/>
      <c r="J50" s="373"/>
      <c r="K50" s="373"/>
      <c r="L50" s="373"/>
    </row>
    <row r="51" spans="1:12" ht="21" customHeight="1">
      <c r="A51" s="402" t="s">
        <v>307</v>
      </c>
      <c r="B51" s="409">
        <f t="shared" si="6"/>
        <v>0</v>
      </c>
      <c r="C51" s="412">
        <f t="shared" si="7"/>
        <v>0</v>
      </c>
      <c r="D51" s="373"/>
      <c r="E51" s="373"/>
      <c r="F51" s="373"/>
      <c r="G51" s="373"/>
      <c r="H51" s="373"/>
      <c r="I51" s="373"/>
      <c r="J51" s="373"/>
      <c r="K51" s="373"/>
      <c r="L51" s="373"/>
    </row>
    <row r="52" spans="1:12" ht="21" customHeight="1">
      <c r="A52" s="402" t="s">
        <v>308</v>
      </c>
      <c r="B52" s="409">
        <f t="shared" si="6"/>
        <v>0</v>
      </c>
      <c r="C52" s="412">
        <f t="shared" si="7"/>
        <v>0</v>
      </c>
      <c r="D52" s="373"/>
      <c r="E52" s="373"/>
      <c r="F52" s="373"/>
      <c r="G52" s="373"/>
      <c r="H52" s="373"/>
      <c r="I52" s="373"/>
      <c r="J52" s="373"/>
      <c r="K52" s="373"/>
      <c r="L52" s="373"/>
    </row>
    <row r="53" spans="1:12" ht="21" customHeight="1">
      <c r="A53" s="402" t="s">
        <v>309</v>
      </c>
      <c r="B53" s="409">
        <f t="shared" si="6"/>
        <v>0</v>
      </c>
      <c r="C53" s="412">
        <f t="shared" si="7"/>
        <v>0</v>
      </c>
      <c r="D53" s="373"/>
      <c r="E53" s="373"/>
      <c r="F53" s="373"/>
      <c r="G53" s="373"/>
      <c r="H53" s="373"/>
      <c r="I53" s="373"/>
      <c r="J53" s="373"/>
      <c r="K53" s="373"/>
      <c r="L53" s="373"/>
    </row>
    <row r="54" spans="1:12" ht="21" customHeight="1" thickBot="1">
      <c r="A54" s="402" t="s">
        <v>310</v>
      </c>
      <c r="B54" s="409">
        <f t="shared" si="6"/>
        <v>0</v>
      </c>
      <c r="C54" s="412">
        <f t="shared" si="7"/>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3.xml><?xml version="1.0" encoding="utf-8"?>
<worksheet xmlns="http://schemas.openxmlformats.org/spreadsheetml/2006/main" xmlns:r="http://schemas.openxmlformats.org/officeDocument/2006/relationships">
  <sheetPr codeName="Sheet4">
    <tabColor theme="7" tint="0.59999389629810485"/>
  </sheetPr>
  <dimension ref="A1:M1"/>
  <sheetViews>
    <sheetView workbookViewId="0">
      <selection sqref="A1:K1"/>
    </sheetView>
  </sheetViews>
  <sheetFormatPr defaultRowHeight="14.5"/>
  <sheetData>
    <row r="1" spans="1:13" ht="18.5">
      <c r="A1" s="469" t="s">
        <v>207</v>
      </c>
      <c r="B1" s="469"/>
      <c r="C1" s="469"/>
      <c r="D1" s="469"/>
      <c r="E1" s="469"/>
      <c r="F1" s="469"/>
      <c r="G1" s="469"/>
      <c r="H1" s="469"/>
      <c r="I1" s="469"/>
      <c r="J1" s="469"/>
      <c r="K1" s="469"/>
      <c r="L1" s="19"/>
      <c r="M1" s="19"/>
    </row>
  </sheetData>
  <sheetProtection password="E6F1" sheet="1" objects="1" scenarios="1" selectLockedCells="1" selectUnlockedCells="1"/>
  <mergeCells count="1">
    <mergeCell ref="A1:K1"/>
  </mergeCells>
  <pageMargins left="0.3" right="0.25" top="1.31" bottom="0.4" header="0.3" footer="0.3"/>
  <pageSetup orientation="portrait" r:id="rId1"/>
  <headerFooter>
    <oddHeader xml:space="preserve">&amp;L&amp;G&amp;C&amp;"-,Bold"&amp;12
ARKANSAS DEPARTMENT OF FINANCE AND ADMINISTRATION
OFFICE OF INTERGOVERNMENTAL SERVICES&amp;"-,Regular"&amp;11
</oddHeader>
  </headerFooter>
  <drawing r:id="rId2"/>
  <legacyDrawingHF r:id="rId3"/>
</worksheet>
</file>

<file path=xl/worksheets/sheet30.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23"/>
      <c r="D11" s="524"/>
      <c r="E11" s="237" t="s">
        <v>12</v>
      </c>
      <c r="F11" s="546"/>
      <c r="G11" s="547"/>
      <c r="H11" s="547"/>
      <c r="I11" s="547"/>
      <c r="J11" s="547"/>
      <c r="K11" s="548"/>
      <c r="N11" s="47" t="s">
        <v>271</v>
      </c>
      <c r="O11" s="238">
        <v>24</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23'!C13 + 'INVOICE 23'!E13</f>
        <v>3466.68</v>
      </c>
      <c r="D13" s="374"/>
      <c r="E13" s="172"/>
      <c r="F13" s="215">
        <f>SUM(B13)-(C13+E13)</f>
        <v>6933.32</v>
      </c>
      <c r="G13" s="216"/>
      <c r="H13" s="217"/>
      <c r="I13" s="218"/>
      <c r="J13" s="219"/>
      <c r="K13" s="216">
        <f>'APPROVED BUDGETS'!E4</f>
        <v>5200</v>
      </c>
      <c r="L13" s="224">
        <f>'INVOICE 23'!L13 + 'INVOICE 23'!N13</f>
        <v>1733.32</v>
      </c>
      <c r="M13" s="377"/>
      <c r="N13" s="174"/>
      <c r="O13" s="236">
        <f>SUM(K13)-(L13+N13)</f>
        <v>3466.6800000000003</v>
      </c>
    </row>
    <row r="14" spans="1:18" ht="21" customHeight="1">
      <c r="A14" s="240" t="str">
        <f>'APPROVED BUDGETS'!B5</f>
        <v>Victim Advocate</v>
      </c>
      <c r="B14" s="214">
        <f>'APPROVED BUDGETS'!C5</f>
        <v>31200</v>
      </c>
      <c r="C14" s="224">
        <f>'INVOICE 23'!C14 + 'INVOICE 23'!E14</f>
        <v>10400</v>
      </c>
      <c r="D14" s="375"/>
      <c r="E14" s="173"/>
      <c r="F14" s="215">
        <f t="shared" ref="F14:F32" si="0">SUM(B14)-(C14+E14)</f>
        <v>20800</v>
      </c>
      <c r="G14" s="220"/>
      <c r="H14" s="221"/>
      <c r="I14" s="222"/>
      <c r="J14" s="223"/>
      <c r="K14" s="220">
        <f>'APPROVED BUDGETS'!E5</f>
        <v>0</v>
      </c>
      <c r="L14" s="224">
        <f>'INVOICE 23'!L14 + 'INVOICE 23'!N14</f>
        <v>0</v>
      </c>
      <c r="M14" s="378"/>
      <c r="N14" s="175"/>
      <c r="O14" s="236">
        <f>SUM(K14)-(L14+N14)</f>
        <v>0</v>
      </c>
    </row>
    <row r="15" spans="1:18" ht="21" customHeight="1">
      <c r="A15" s="240" t="str">
        <f>'APPROVED BUDGETS'!B6</f>
        <v>Volunteer Advocates</v>
      </c>
      <c r="B15" s="214">
        <f>'APPROVED BUDGETS'!C6</f>
        <v>0</v>
      </c>
      <c r="C15" s="224">
        <f>'INVOICE 23'!C15 + 'INVOICE 23'!E15</f>
        <v>0</v>
      </c>
      <c r="D15" s="375"/>
      <c r="E15" s="173"/>
      <c r="F15" s="215">
        <f t="shared" ref="F15:F31" si="1">SUM(B15)-(C15+E15)</f>
        <v>0</v>
      </c>
      <c r="G15" s="220"/>
      <c r="H15" s="221"/>
      <c r="I15" s="222"/>
      <c r="J15" s="223"/>
      <c r="K15" s="220">
        <f>'APPROVED BUDGETS'!E6</f>
        <v>1687</v>
      </c>
      <c r="L15" s="224">
        <f>'INVOICE 23'!L15 + 'INVOICE 23'!N15</f>
        <v>624.19000000000005</v>
      </c>
      <c r="M15" s="378"/>
      <c r="N15" s="175"/>
      <c r="O15" s="236">
        <f>SUM(K15)-(L15+N15)</f>
        <v>1062.81</v>
      </c>
    </row>
    <row r="16" spans="1:18" ht="21" customHeight="1">
      <c r="A16" s="240" t="str">
        <f>'APPROVED BUDGETS'!B7</f>
        <v>FICA</v>
      </c>
      <c r="B16" s="214">
        <f>'APPROVED BUDGETS'!C7</f>
        <v>3182.4</v>
      </c>
      <c r="C16" s="224">
        <f>'INVOICE 23'!C16 + 'INVOICE 23'!E16</f>
        <v>1060.8</v>
      </c>
      <c r="D16" s="375"/>
      <c r="E16" s="173"/>
      <c r="F16" s="215">
        <f t="shared" si="0"/>
        <v>2121.6000000000004</v>
      </c>
      <c r="G16" s="220"/>
      <c r="H16" s="221"/>
      <c r="I16" s="222"/>
      <c r="J16" s="223"/>
      <c r="K16" s="220">
        <f>'APPROVED BUDGETS'!E7</f>
        <v>397.8</v>
      </c>
      <c r="L16" s="224">
        <f>'INVOICE 23'!L16 + 'INVOICE 23'!N16</f>
        <v>132.6</v>
      </c>
      <c r="M16" s="378"/>
      <c r="N16" s="175"/>
      <c r="O16" s="236">
        <f t="shared" ref="O16:O32" si="2">SUM(K16)-(L16+N16)</f>
        <v>265.20000000000005</v>
      </c>
    </row>
    <row r="17" spans="1:15" ht="21" customHeight="1">
      <c r="A17" s="240" t="str">
        <f>'APPROVED BUDGETS'!B8</f>
        <v>Workers Comp</v>
      </c>
      <c r="B17" s="214">
        <f>'APPROVED BUDGETS'!C8</f>
        <v>582.4</v>
      </c>
      <c r="C17" s="224">
        <f>'INVOICE 23'!C17 + 'INVOICE 23'!E17</f>
        <v>194.12</v>
      </c>
      <c r="D17" s="375"/>
      <c r="E17" s="173"/>
      <c r="F17" s="215">
        <f t="shared" si="1"/>
        <v>388.28</v>
      </c>
      <c r="G17" s="220"/>
      <c r="H17" s="221"/>
      <c r="I17" s="222"/>
      <c r="J17" s="223"/>
      <c r="K17" s="220">
        <f>'APPROVED BUDGETS'!E8</f>
        <v>72.8</v>
      </c>
      <c r="L17" s="224">
        <f>'INVOICE 23'!L17 + 'INVOICE 23'!N17</f>
        <v>24.28</v>
      </c>
      <c r="M17" s="378"/>
      <c r="N17" s="175"/>
      <c r="O17" s="236">
        <f t="shared" si="2"/>
        <v>48.519999999999996</v>
      </c>
    </row>
    <row r="18" spans="1:15" ht="21" customHeight="1">
      <c r="A18" s="240" t="str">
        <f>'APPROVED BUDGETS'!B9</f>
        <v>Retirement</v>
      </c>
      <c r="B18" s="214">
        <f>'APPROVED BUDGETS'!C9</f>
        <v>3744</v>
      </c>
      <c r="C18" s="224">
        <f>'INVOICE 23'!C18 + 'INVOICE 23'!E18</f>
        <v>1248</v>
      </c>
      <c r="D18" s="375"/>
      <c r="E18" s="173"/>
      <c r="F18" s="215">
        <f t="shared" si="0"/>
        <v>2496</v>
      </c>
      <c r="G18" s="220"/>
      <c r="H18" s="221"/>
      <c r="I18" s="222"/>
      <c r="J18" s="223"/>
      <c r="K18" s="220">
        <f>'APPROVED BUDGETS'!E9</f>
        <v>468</v>
      </c>
      <c r="L18" s="224">
        <f>'INVOICE 23'!L18 + 'INVOICE 23'!N18</f>
        <v>156</v>
      </c>
      <c r="M18" s="378"/>
      <c r="N18" s="175"/>
      <c r="O18" s="236">
        <f t="shared" si="2"/>
        <v>312</v>
      </c>
    </row>
    <row r="19" spans="1:15" ht="21" customHeight="1">
      <c r="A19" s="240" t="str">
        <f>'APPROVED BUDGETS'!B10</f>
        <v>Office Supplies</v>
      </c>
      <c r="B19" s="214">
        <f>'APPROVED BUDGETS'!C10</f>
        <v>2000</v>
      </c>
      <c r="C19" s="224">
        <f>'INVOICE 23'!C19 + 'INVOICE 23'!E19</f>
        <v>246.39</v>
      </c>
      <c r="D19" s="375"/>
      <c r="E19" s="173"/>
      <c r="F19" s="215">
        <f t="shared" si="1"/>
        <v>1753.6100000000001</v>
      </c>
      <c r="G19" s="220"/>
      <c r="H19" s="221"/>
      <c r="I19" s="222"/>
      <c r="J19" s="223"/>
      <c r="K19" s="220">
        <f>'APPROVED BUDGETS'!E10</f>
        <v>0</v>
      </c>
      <c r="L19" s="224">
        <f>'INVOICE 23'!L19 + 'INVOICE 23'!N19</f>
        <v>0</v>
      </c>
      <c r="M19" s="378"/>
      <c r="N19" s="175"/>
      <c r="O19" s="236">
        <f t="shared" si="2"/>
        <v>0</v>
      </c>
    </row>
    <row r="20" spans="1:15" ht="21" customHeight="1">
      <c r="A20" s="240" t="str">
        <f>'APPROVED BUDGETS'!B11</f>
        <v>Utilities</v>
      </c>
      <c r="B20" s="214">
        <f>'APPROVED BUDGETS'!C11</f>
        <v>2500</v>
      </c>
      <c r="C20" s="224">
        <f>'INVOICE 23'!C20 + 'INVOICE 23'!E20</f>
        <v>782.2</v>
      </c>
      <c r="D20" s="375"/>
      <c r="E20" s="173"/>
      <c r="F20" s="215">
        <f t="shared" si="0"/>
        <v>1717.8</v>
      </c>
      <c r="G20" s="220"/>
      <c r="H20" s="221"/>
      <c r="I20" s="222"/>
      <c r="J20" s="223"/>
      <c r="K20" s="220">
        <f>'APPROVED BUDGETS'!E11</f>
        <v>2300</v>
      </c>
      <c r="L20" s="224">
        <f>'INVOICE 23'!L20 + 'INVOICE 23'!N20</f>
        <v>817.8</v>
      </c>
      <c r="M20" s="378"/>
      <c r="N20" s="175"/>
      <c r="O20" s="236">
        <f t="shared" si="2"/>
        <v>1482.2</v>
      </c>
    </row>
    <row r="21" spans="1:15" ht="21" customHeight="1">
      <c r="A21" s="240" t="str">
        <f>'APPROVED BUDGETS'!B12</f>
        <v>Rent</v>
      </c>
      <c r="B21" s="214">
        <f>'APPROVED BUDGETS'!C12</f>
        <v>0</v>
      </c>
      <c r="C21" s="224">
        <f>'INVOICE 23'!C21 + 'INVOICE 23'!E21</f>
        <v>0</v>
      </c>
      <c r="D21" s="375"/>
      <c r="E21" s="173"/>
      <c r="F21" s="215">
        <f t="shared" si="1"/>
        <v>0</v>
      </c>
      <c r="G21" s="220"/>
      <c r="H21" s="221"/>
      <c r="I21" s="222"/>
      <c r="J21" s="223"/>
      <c r="K21" s="220">
        <f>'APPROVED BUDGETS'!E12</f>
        <v>3651.6</v>
      </c>
      <c r="L21" s="224">
        <f>'INVOICE 23'!L21 + 'INVOICE 23'!N21</f>
        <v>1217.2</v>
      </c>
      <c r="M21" s="378"/>
      <c r="N21" s="175"/>
      <c r="O21" s="236">
        <f t="shared" si="2"/>
        <v>2434.3999999999996</v>
      </c>
    </row>
    <row r="22" spans="1:15" ht="21" customHeight="1">
      <c r="A22" s="240" t="str">
        <f>'APPROVED BUDGETS'!B13</f>
        <v>Staff/Victim Travel</v>
      </c>
      <c r="B22" s="214">
        <f>'APPROVED BUDGETS'!C13</f>
        <v>1500</v>
      </c>
      <c r="C22" s="224">
        <f>'INVOICE 23'!C22 + 'INVOICE 23'!E22</f>
        <v>143.22</v>
      </c>
      <c r="D22" s="375"/>
      <c r="E22" s="173"/>
      <c r="F22" s="215">
        <f t="shared" si="0"/>
        <v>1356.78</v>
      </c>
      <c r="G22" s="220"/>
      <c r="H22" s="221"/>
      <c r="I22" s="222"/>
      <c r="J22" s="223"/>
      <c r="K22" s="220">
        <f>'APPROVED BUDGETS'!E13</f>
        <v>0</v>
      </c>
      <c r="L22" s="224">
        <f>'INVOICE 23'!L22 + 'INVOICE 23'!N22</f>
        <v>0</v>
      </c>
      <c r="M22" s="378"/>
      <c r="N22" s="175"/>
      <c r="O22" s="236">
        <f t="shared" si="2"/>
        <v>0</v>
      </c>
    </row>
    <row r="23" spans="1:15" ht="21" customHeight="1">
      <c r="A23" s="240">
        <f>'APPROVED BUDGETS'!B14</f>
        <v>0</v>
      </c>
      <c r="B23" s="214">
        <f>'APPROVED BUDGETS'!C14</f>
        <v>0</v>
      </c>
      <c r="C23" s="224">
        <f>'INVOICE 23'!C23 + 'INVOICE 23'!E23</f>
        <v>0</v>
      </c>
      <c r="D23" s="375"/>
      <c r="E23" s="173"/>
      <c r="F23" s="215">
        <f t="shared" si="1"/>
        <v>0</v>
      </c>
      <c r="G23" s="220"/>
      <c r="H23" s="221"/>
      <c r="I23" s="222"/>
      <c r="J23" s="229"/>
      <c r="K23" s="220">
        <f>'APPROVED BUDGETS'!E14</f>
        <v>0</v>
      </c>
      <c r="L23" s="224">
        <f>'INVOICE 23'!L23 + 'INVOICE 23'!N23</f>
        <v>0</v>
      </c>
      <c r="M23" s="378"/>
      <c r="N23" s="176"/>
      <c r="O23" s="236">
        <f t="shared" si="2"/>
        <v>0</v>
      </c>
    </row>
    <row r="24" spans="1:15" ht="21" customHeight="1">
      <c r="A24" s="240">
        <f>'APPROVED BUDGETS'!B15</f>
        <v>0</v>
      </c>
      <c r="B24" s="214">
        <f>'APPROVED BUDGETS'!C15</f>
        <v>0</v>
      </c>
      <c r="C24" s="224">
        <f>'INVOICE 23'!C24 + 'INVOICE 23'!E24</f>
        <v>0</v>
      </c>
      <c r="D24" s="375"/>
      <c r="E24" s="173"/>
      <c r="F24" s="215">
        <f t="shared" si="0"/>
        <v>0</v>
      </c>
      <c r="G24" s="220"/>
      <c r="H24" s="221"/>
      <c r="I24" s="222"/>
      <c r="J24" s="229"/>
      <c r="K24" s="220">
        <f>'APPROVED BUDGETS'!E15</f>
        <v>0</v>
      </c>
      <c r="L24" s="224">
        <f>'INVOICE 23'!L24 + 'INVOICE 23'!N24</f>
        <v>0</v>
      </c>
      <c r="M24" s="378"/>
      <c r="N24" s="176"/>
      <c r="O24" s="236">
        <f t="shared" si="2"/>
        <v>0</v>
      </c>
    </row>
    <row r="25" spans="1:15" ht="21" customHeight="1">
      <c r="A25" s="240">
        <f>'APPROVED BUDGETS'!B16</f>
        <v>0</v>
      </c>
      <c r="B25" s="214">
        <f>'APPROVED BUDGETS'!C16</f>
        <v>0</v>
      </c>
      <c r="C25" s="224">
        <f>'INVOICE 23'!C25 + 'INVOICE 23'!E25</f>
        <v>0</v>
      </c>
      <c r="D25" s="375"/>
      <c r="E25" s="173"/>
      <c r="F25" s="215">
        <f t="shared" si="1"/>
        <v>0</v>
      </c>
      <c r="G25" s="220"/>
      <c r="H25" s="221"/>
      <c r="I25" s="222"/>
      <c r="J25" s="229"/>
      <c r="K25" s="220">
        <f>'APPROVED BUDGETS'!E16</f>
        <v>0</v>
      </c>
      <c r="L25" s="224">
        <f>'INVOICE 23'!L25 + 'INVOICE 23'!N25</f>
        <v>0</v>
      </c>
      <c r="M25" s="378"/>
      <c r="N25" s="176"/>
      <c r="O25" s="236">
        <f t="shared" si="2"/>
        <v>0</v>
      </c>
    </row>
    <row r="26" spans="1:15" ht="21" customHeight="1">
      <c r="A26" s="240">
        <f>'APPROVED BUDGETS'!B17</f>
        <v>0</v>
      </c>
      <c r="B26" s="214">
        <f>'APPROVED BUDGETS'!C17</f>
        <v>0</v>
      </c>
      <c r="C26" s="224">
        <f>'INVOICE 23'!C26 + 'INVOICE 23'!E26</f>
        <v>0</v>
      </c>
      <c r="D26" s="375"/>
      <c r="E26" s="173"/>
      <c r="F26" s="215">
        <f t="shared" si="0"/>
        <v>0</v>
      </c>
      <c r="G26" s="220"/>
      <c r="H26" s="221"/>
      <c r="I26" s="222"/>
      <c r="J26" s="229"/>
      <c r="K26" s="220">
        <f>'APPROVED BUDGETS'!E17</f>
        <v>0</v>
      </c>
      <c r="L26" s="224">
        <f>'INVOICE 23'!L26 + 'INVOICE 23'!N26</f>
        <v>0</v>
      </c>
      <c r="M26" s="378"/>
      <c r="N26" s="176"/>
      <c r="O26" s="236">
        <f t="shared" si="2"/>
        <v>0</v>
      </c>
    </row>
    <row r="27" spans="1:15" ht="21" customHeight="1">
      <c r="A27" s="240">
        <f>'APPROVED BUDGETS'!B18</f>
        <v>0</v>
      </c>
      <c r="B27" s="214">
        <f>'APPROVED BUDGETS'!C18</f>
        <v>0</v>
      </c>
      <c r="C27" s="224">
        <f>'INVOICE 23'!C27 + 'INVOICE 23'!E27</f>
        <v>0</v>
      </c>
      <c r="D27" s="375"/>
      <c r="E27" s="173"/>
      <c r="F27" s="215">
        <f t="shared" si="1"/>
        <v>0</v>
      </c>
      <c r="G27" s="220"/>
      <c r="H27" s="221"/>
      <c r="I27" s="222"/>
      <c r="J27" s="229"/>
      <c r="K27" s="220">
        <f>'APPROVED BUDGETS'!E18</f>
        <v>0</v>
      </c>
      <c r="L27" s="224">
        <f>'INVOICE 23'!L27 + 'INVOICE 23'!N27</f>
        <v>0</v>
      </c>
      <c r="M27" s="378"/>
      <c r="N27" s="176"/>
      <c r="O27" s="236">
        <f t="shared" si="2"/>
        <v>0</v>
      </c>
    </row>
    <row r="28" spans="1:15" ht="21" customHeight="1">
      <c r="A28" s="240">
        <f>'APPROVED BUDGETS'!B19</f>
        <v>0</v>
      </c>
      <c r="B28" s="214">
        <f>'APPROVED BUDGETS'!C19</f>
        <v>0</v>
      </c>
      <c r="C28" s="224">
        <f>'INVOICE 23'!C28 + 'INVOICE 23'!E28</f>
        <v>0</v>
      </c>
      <c r="D28" s="375"/>
      <c r="E28" s="173"/>
      <c r="F28" s="215">
        <f t="shared" si="0"/>
        <v>0</v>
      </c>
      <c r="G28" s="220"/>
      <c r="H28" s="221"/>
      <c r="I28" s="222"/>
      <c r="J28" s="229"/>
      <c r="K28" s="220">
        <f>'APPROVED BUDGETS'!E19</f>
        <v>0</v>
      </c>
      <c r="L28" s="224">
        <f>'INVOICE 23'!L28 + 'INVOICE 23'!N28</f>
        <v>0</v>
      </c>
      <c r="M28" s="378"/>
      <c r="N28" s="176"/>
      <c r="O28" s="236">
        <f t="shared" si="2"/>
        <v>0</v>
      </c>
    </row>
    <row r="29" spans="1:15" ht="21" customHeight="1">
      <c r="A29" s="240">
        <f>'APPROVED BUDGETS'!B20</f>
        <v>0</v>
      </c>
      <c r="B29" s="214">
        <f>'APPROVED BUDGETS'!C20</f>
        <v>0</v>
      </c>
      <c r="C29" s="224">
        <f>'INVOICE 23'!C29 + 'INVOICE 23'!E29</f>
        <v>0</v>
      </c>
      <c r="D29" s="375"/>
      <c r="E29" s="173"/>
      <c r="F29" s="215">
        <f t="shared" si="1"/>
        <v>0</v>
      </c>
      <c r="G29" s="220"/>
      <c r="H29" s="221"/>
      <c r="I29" s="222"/>
      <c r="J29" s="229"/>
      <c r="K29" s="220">
        <f>'APPROVED BUDGETS'!E20</f>
        <v>0</v>
      </c>
      <c r="L29" s="224">
        <f>'INVOICE 23'!L29 + 'INVOICE 23'!N29</f>
        <v>0</v>
      </c>
      <c r="M29" s="378"/>
      <c r="N29" s="176"/>
      <c r="O29" s="236">
        <f t="shared" si="2"/>
        <v>0</v>
      </c>
    </row>
    <row r="30" spans="1:15" ht="21" customHeight="1">
      <c r="A30" s="240">
        <f>'APPROVED BUDGETS'!B21</f>
        <v>0</v>
      </c>
      <c r="B30" s="214">
        <f>'APPROVED BUDGETS'!C21</f>
        <v>0</v>
      </c>
      <c r="C30" s="224">
        <f>'INVOICE 23'!C30 + 'INVOICE 23'!E30</f>
        <v>0</v>
      </c>
      <c r="D30" s="375"/>
      <c r="E30" s="173"/>
      <c r="F30" s="215">
        <f t="shared" si="0"/>
        <v>0</v>
      </c>
      <c r="G30" s="220"/>
      <c r="H30" s="221"/>
      <c r="I30" s="222"/>
      <c r="J30" s="229"/>
      <c r="K30" s="220">
        <f>'APPROVED BUDGETS'!E21</f>
        <v>0</v>
      </c>
      <c r="L30" s="224">
        <f>'INVOICE 23'!L30 + 'INVOICE 23'!N30</f>
        <v>0</v>
      </c>
      <c r="M30" s="378"/>
      <c r="N30" s="176"/>
      <c r="O30" s="236">
        <f t="shared" si="2"/>
        <v>0</v>
      </c>
    </row>
    <row r="31" spans="1:15" ht="21" customHeight="1">
      <c r="A31" s="240">
        <f>'APPROVED BUDGETS'!B22</f>
        <v>0</v>
      </c>
      <c r="B31" s="214">
        <f>'APPROVED BUDGETS'!C22</f>
        <v>0</v>
      </c>
      <c r="C31" s="224">
        <f>'INVOICE 23'!C31 + 'INVOICE 23'!E31</f>
        <v>0</v>
      </c>
      <c r="D31" s="375"/>
      <c r="E31" s="173"/>
      <c r="F31" s="215">
        <f t="shared" si="1"/>
        <v>0</v>
      </c>
      <c r="G31" s="220"/>
      <c r="H31" s="221"/>
      <c r="I31" s="222"/>
      <c r="J31" s="229"/>
      <c r="K31" s="220">
        <f>'APPROVED BUDGETS'!E22</f>
        <v>0</v>
      </c>
      <c r="L31" s="224">
        <f>'INVOICE 23'!L31 + 'INVOICE 23'!N31</f>
        <v>0</v>
      </c>
      <c r="M31" s="378"/>
      <c r="N31" s="176"/>
      <c r="O31" s="236">
        <f t="shared" si="2"/>
        <v>0</v>
      </c>
    </row>
    <row r="32" spans="1:15" ht="21" customHeight="1" thickBot="1">
      <c r="A32" s="240">
        <f>'APPROVED BUDGETS'!B23</f>
        <v>0</v>
      </c>
      <c r="B32" s="214">
        <f>'APPROVED BUDGETS'!C23</f>
        <v>0</v>
      </c>
      <c r="C32" s="224">
        <f>'INVOICE 23'!C32 + 'INVOICE 23'!E32</f>
        <v>0</v>
      </c>
      <c r="D32" s="376"/>
      <c r="E32" s="184"/>
      <c r="F32" s="215">
        <f t="shared" si="0"/>
        <v>0</v>
      </c>
      <c r="G32" s="231"/>
      <c r="H32" s="232"/>
      <c r="I32" s="233"/>
      <c r="J32" s="234"/>
      <c r="K32" s="220">
        <f>'APPROVED BUDGETS'!E23</f>
        <v>0</v>
      </c>
      <c r="L32" s="224">
        <f>'INVOICE 23'!L32 + 'INVOICE 23'!N32</f>
        <v>0</v>
      </c>
      <c r="M32" s="379"/>
      <c r="N32" s="185"/>
      <c r="O32" s="236">
        <f t="shared" si="2"/>
        <v>0</v>
      </c>
    </row>
    <row r="33" spans="1:16" ht="25" customHeight="1" thickBot="1">
      <c r="A33" s="241" t="s">
        <v>14</v>
      </c>
      <c r="B33" s="227">
        <f t="shared" ref="B33:N33" si="3">SUM(B13:B32)</f>
        <v>55108.800000000003</v>
      </c>
      <c r="C33" s="228">
        <f t="shared" si="3"/>
        <v>17541.410000000003</v>
      </c>
      <c r="D33" s="186">
        <f t="shared" si="3"/>
        <v>0</v>
      </c>
      <c r="E33" s="186">
        <f t="shared" si="3"/>
        <v>0</v>
      </c>
      <c r="F33" s="235">
        <f>SUM(F13:F32)</f>
        <v>37567.39</v>
      </c>
      <c r="G33" s="227">
        <f t="shared" si="3"/>
        <v>0</v>
      </c>
      <c r="H33" s="228">
        <f t="shared" si="3"/>
        <v>0</v>
      </c>
      <c r="I33" s="228">
        <f t="shared" si="3"/>
        <v>0</v>
      </c>
      <c r="J33" s="235">
        <f t="shared" si="3"/>
        <v>0</v>
      </c>
      <c r="K33" s="227">
        <f t="shared" si="3"/>
        <v>13777.2</v>
      </c>
      <c r="L33" s="228">
        <f>SUM(L13:L32)</f>
        <v>4705.3900000000003</v>
      </c>
      <c r="M33" s="186">
        <f t="shared" si="3"/>
        <v>0</v>
      </c>
      <c r="N33" s="186">
        <f t="shared" si="3"/>
        <v>0</v>
      </c>
      <c r="O33" s="235">
        <f t="shared" ref="O33" si="4">SUM(O13:O32)</f>
        <v>9071.81</v>
      </c>
    </row>
    <row r="34" spans="1:16" ht="27" customHeight="1" thickBot="1">
      <c r="A34" s="528" t="s">
        <v>15</v>
      </c>
      <c r="B34" s="529"/>
      <c r="C34" s="530"/>
      <c r="D34" s="531"/>
      <c r="E34" s="531"/>
      <c r="F34" s="531"/>
      <c r="G34" s="531"/>
      <c r="H34" s="532"/>
      <c r="I34" s="50"/>
      <c r="K34" s="211"/>
      <c r="L34" s="167" t="s">
        <v>16</v>
      </c>
      <c r="M34" s="543"/>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5">E22</f>
        <v>0</v>
      </c>
      <c r="C49" s="412">
        <f t="shared" ref="C49:C54" si="6">N22</f>
        <v>0</v>
      </c>
      <c r="D49" s="373"/>
      <c r="E49" s="373"/>
      <c r="F49" s="373"/>
      <c r="G49" s="373"/>
      <c r="H49" s="373"/>
      <c r="I49" s="373"/>
      <c r="J49" s="373"/>
      <c r="K49" s="373"/>
      <c r="L49" s="373"/>
    </row>
    <row r="50" spans="1:12" ht="21" customHeight="1">
      <c r="A50" s="402" t="s">
        <v>306</v>
      </c>
      <c r="B50" s="409">
        <f t="shared" si="5"/>
        <v>0</v>
      </c>
      <c r="C50" s="412">
        <f t="shared" si="6"/>
        <v>0</v>
      </c>
      <c r="D50" s="373"/>
      <c r="E50" s="373"/>
      <c r="F50" s="373"/>
      <c r="G50" s="373"/>
      <c r="H50" s="373"/>
      <c r="I50" s="373"/>
      <c r="J50" s="373"/>
      <c r="K50" s="373"/>
      <c r="L50" s="373"/>
    </row>
    <row r="51" spans="1:12" ht="21" customHeight="1">
      <c r="A51" s="402" t="s">
        <v>307</v>
      </c>
      <c r="B51" s="409">
        <f t="shared" si="5"/>
        <v>0</v>
      </c>
      <c r="C51" s="412">
        <f t="shared" si="6"/>
        <v>0</v>
      </c>
      <c r="D51" s="373"/>
      <c r="E51" s="373"/>
      <c r="F51" s="373"/>
      <c r="G51" s="373"/>
      <c r="H51" s="373"/>
      <c r="I51" s="373"/>
      <c r="J51" s="373"/>
      <c r="K51" s="373"/>
      <c r="L51" s="373"/>
    </row>
    <row r="52" spans="1:12" ht="21" customHeight="1">
      <c r="A52" s="402" t="s">
        <v>308</v>
      </c>
      <c r="B52" s="409">
        <f t="shared" si="5"/>
        <v>0</v>
      </c>
      <c r="C52" s="412">
        <f t="shared" si="6"/>
        <v>0</v>
      </c>
      <c r="D52" s="373"/>
      <c r="E52" s="373"/>
      <c r="F52" s="373"/>
      <c r="G52" s="373"/>
      <c r="H52" s="373"/>
      <c r="I52" s="373"/>
      <c r="J52" s="373"/>
      <c r="K52" s="373"/>
      <c r="L52" s="373"/>
    </row>
    <row r="53" spans="1:12" ht="21" customHeight="1">
      <c r="A53" s="402" t="s">
        <v>309</v>
      </c>
      <c r="B53" s="409">
        <f t="shared" si="5"/>
        <v>0</v>
      </c>
      <c r="C53" s="412">
        <f t="shared" si="6"/>
        <v>0</v>
      </c>
      <c r="D53" s="373"/>
      <c r="E53" s="373"/>
      <c r="F53" s="373"/>
      <c r="G53" s="373"/>
      <c r="H53" s="373"/>
      <c r="I53" s="373"/>
      <c r="J53" s="373"/>
      <c r="K53" s="373"/>
      <c r="L53" s="373"/>
    </row>
    <row r="54" spans="1:12" ht="21" customHeight="1" thickBot="1">
      <c r="A54" s="402" t="s">
        <v>310</v>
      </c>
      <c r="B54" s="409">
        <f t="shared" si="5"/>
        <v>0</v>
      </c>
      <c r="C54" s="412">
        <f t="shared" si="6"/>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31.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23"/>
      <c r="D11" s="524"/>
      <c r="E11" s="237" t="s">
        <v>12</v>
      </c>
      <c r="F11" s="546"/>
      <c r="G11" s="547"/>
      <c r="H11" s="547"/>
      <c r="I11" s="547"/>
      <c r="J11" s="547"/>
      <c r="K11" s="548"/>
      <c r="N11" s="47" t="s">
        <v>271</v>
      </c>
      <c r="O11" s="238">
        <v>25</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24'!C13 + 'INVOICE 24'!E13</f>
        <v>3466.68</v>
      </c>
      <c r="D13" s="374"/>
      <c r="E13" s="172"/>
      <c r="F13" s="215">
        <f>SUM(B13)-(C13+E13)</f>
        <v>6933.32</v>
      </c>
      <c r="G13" s="216"/>
      <c r="H13" s="217"/>
      <c r="I13" s="218"/>
      <c r="J13" s="219"/>
      <c r="K13" s="216">
        <f>'APPROVED BUDGETS'!E4</f>
        <v>5200</v>
      </c>
      <c r="L13" s="224">
        <f>'INVOICE 24'!L13 + 'INVOICE 24'!N13</f>
        <v>1733.32</v>
      </c>
      <c r="M13" s="377"/>
      <c r="N13" s="174"/>
      <c r="O13" s="236">
        <f t="shared" ref="O13:O22" si="0">SUM(K13)-(L13+N13)</f>
        <v>3466.6800000000003</v>
      </c>
    </row>
    <row r="14" spans="1:18" ht="21" customHeight="1">
      <c r="A14" s="240" t="str">
        <f>'APPROVED BUDGETS'!B5</f>
        <v>Victim Advocate</v>
      </c>
      <c r="B14" s="214">
        <f>'APPROVED BUDGETS'!C5</f>
        <v>31200</v>
      </c>
      <c r="C14" s="224">
        <f>'INVOICE 24'!C14 + 'INVOICE 24'!E14</f>
        <v>10400</v>
      </c>
      <c r="D14" s="375"/>
      <c r="E14" s="173"/>
      <c r="F14" s="215">
        <f t="shared" ref="F14:F32" si="1">SUM(B14)-(C14+E14)</f>
        <v>20800</v>
      </c>
      <c r="G14" s="220"/>
      <c r="H14" s="221"/>
      <c r="I14" s="222"/>
      <c r="J14" s="223"/>
      <c r="K14" s="220">
        <f>'APPROVED BUDGETS'!E5</f>
        <v>0</v>
      </c>
      <c r="L14" s="224">
        <f>'INVOICE 24'!L14 + 'INVOICE 24'!N14</f>
        <v>0</v>
      </c>
      <c r="M14" s="378"/>
      <c r="N14" s="175"/>
      <c r="O14" s="236">
        <f t="shared" si="0"/>
        <v>0</v>
      </c>
    </row>
    <row r="15" spans="1:18" ht="21" customHeight="1">
      <c r="A15" s="240" t="str">
        <f>'APPROVED BUDGETS'!B6</f>
        <v>Volunteer Advocates</v>
      </c>
      <c r="B15" s="214">
        <f>'APPROVED BUDGETS'!C6</f>
        <v>0</v>
      </c>
      <c r="C15" s="224">
        <f>'INVOICE 24'!C15 + 'INVOICE 24'!E15</f>
        <v>0</v>
      </c>
      <c r="D15" s="375"/>
      <c r="E15" s="173"/>
      <c r="F15" s="215">
        <f t="shared" ref="F15:F22" si="2">SUM(B15)-(C15+E15)</f>
        <v>0</v>
      </c>
      <c r="G15" s="220"/>
      <c r="H15" s="221"/>
      <c r="I15" s="222"/>
      <c r="J15" s="223"/>
      <c r="K15" s="220">
        <f>'APPROVED BUDGETS'!E6</f>
        <v>1687</v>
      </c>
      <c r="L15" s="224">
        <f>'INVOICE 24'!L15 + 'INVOICE 24'!N15</f>
        <v>624.19000000000005</v>
      </c>
      <c r="M15" s="378"/>
      <c r="N15" s="175"/>
      <c r="O15" s="236">
        <f t="shared" si="0"/>
        <v>1062.81</v>
      </c>
    </row>
    <row r="16" spans="1:18" ht="21" customHeight="1">
      <c r="A16" s="240" t="str">
        <f>'APPROVED BUDGETS'!B7</f>
        <v>FICA</v>
      </c>
      <c r="B16" s="214">
        <f>'APPROVED BUDGETS'!C7</f>
        <v>3182.4</v>
      </c>
      <c r="C16" s="224">
        <f>'INVOICE 24'!C16 + 'INVOICE 24'!E16</f>
        <v>1060.8</v>
      </c>
      <c r="D16" s="375"/>
      <c r="E16" s="173"/>
      <c r="F16" s="215">
        <f t="shared" si="2"/>
        <v>2121.6000000000004</v>
      </c>
      <c r="G16" s="220"/>
      <c r="H16" s="221"/>
      <c r="I16" s="222"/>
      <c r="J16" s="223"/>
      <c r="K16" s="220">
        <f>'APPROVED BUDGETS'!E7</f>
        <v>397.8</v>
      </c>
      <c r="L16" s="224">
        <f>'INVOICE 24'!L16 + 'INVOICE 24'!N16</f>
        <v>132.6</v>
      </c>
      <c r="M16" s="378"/>
      <c r="N16" s="175"/>
      <c r="O16" s="236">
        <f t="shared" si="0"/>
        <v>265.20000000000005</v>
      </c>
    </row>
    <row r="17" spans="1:15" ht="21" customHeight="1">
      <c r="A17" s="240" t="str">
        <f>'APPROVED BUDGETS'!B8</f>
        <v>Workers Comp</v>
      </c>
      <c r="B17" s="214">
        <f>'APPROVED BUDGETS'!C8</f>
        <v>582.4</v>
      </c>
      <c r="C17" s="224">
        <f>'INVOICE 24'!C17 + 'INVOICE 24'!E17</f>
        <v>194.12</v>
      </c>
      <c r="D17" s="375"/>
      <c r="E17" s="173"/>
      <c r="F17" s="215">
        <f t="shared" si="2"/>
        <v>388.28</v>
      </c>
      <c r="G17" s="220"/>
      <c r="H17" s="221"/>
      <c r="I17" s="222"/>
      <c r="J17" s="223"/>
      <c r="K17" s="220">
        <f>'APPROVED BUDGETS'!E8</f>
        <v>72.8</v>
      </c>
      <c r="L17" s="224">
        <f>'INVOICE 24'!L17 + 'INVOICE 24'!N17</f>
        <v>24.28</v>
      </c>
      <c r="M17" s="378"/>
      <c r="N17" s="175"/>
      <c r="O17" s="236">
        <f t="shared" si="0"/>
        <v>48.519999999999996</v>
      </c>
    </row>
    <row r="18" spans="1:15" ht="21" customHeight="1">
      <c r="A18" s="240" t="str">
        <f>'APPROVED BUDGETS'!B9</f>
        <v>Retirement</v>
      </c>
      <c r="B18" s="214">
        <f>'APPROVED BUDGETS'!C9</f>
        <v>3744</v>
      </c>
      <c r="C18" s="224">
        <f>'INVOICE 24'!C18 + 'INVOICE 24'!E18</f>
        <v>1248</v>
      </c>
      <c r="D18" s="375"/>
      <c r="E18" s="173"/>
      <c r="F18" s="215">
        <f t="shared" si="2"/>
        <v>2496</v>
      </c>
      <c r="G18" s="220"/>
      <c r="H18" s="221"/>
      <c r="I18" s="222"/>
      <c r="J18" s="223"/>
      <c r="K18" s="220">
        <f>'APPROVED BUDGETS'!E9</f>
        <v>468</v>
      </c>
      <c r="L18" s="224">
        <f>'INVOICE 24'!L18 + 'INVOICE 24'!N18</f>
        <v>156</v>
      </c>
      <c r="M18" s="378"/>
      <c r="N18" s="175"/>
      <c r="O18" s="236">
        <f t="shared" si="0"/>
        <v>312</v>
      </c>
    </row>
    <row r="19" spans="1:15" ht="21" customHeight="1">
      <c r="A19" s="240" t="str">
        <f>'APPROVED BUDGETS'!B10</f>
        <v>Office Supplies</v>
      </c>
      <c r="B19" s="214">
        <f>'APPROVED BUDGETS'!C10</f>
        <v>2000</v>
      </c>
      <c r="C19" s="224">
        <f>'INVOICE 24'!C19 + 'INVOICE 24'!E19</f>
        <v>246.39</v>
      </c>
      <c r="D19" s="375"/>
      <c r="E19" s="173"/>
      <c r="F19" s="215">
        <f t="shared" si="2"/>
        <v>1753.6100000000001</v>
      </c>
      <c r="G19" s="220"/>
      <c r="H19" s="221"/>
      <c r="I19" s="222"/>
      <c r="J19" s="223"/>
      <c r="K19" s="220">
        <f>'APPROVED BUDGETS'!E10</f>
        <v>0</v>
      </c>
      <c r="L19" s="224">
        <f>'INVOICE 24'!L19 + 'INVOICE 24'!N19</f>
        <v>0</v>
      </c>
      <c r="M19" s="378"/>
      <c r="N19" s="175"/>
      <c r="O19" s="236">
        <f t="shared" si="0"/>
        <v>0</v>
      </c>
    </row>
    <row r="20" spans="1:15" ht="21" customHeight="1">
      <c r="A20" s="240" t="str">
        <f>'APPROVED BUDGETS'!B11</f>
        <v>Utilities</v>
      </c>
      <c r="B20" s="214">
        <f>'APPROVED BUDGETS'!C11</f>
        <v>2500</v>
      </c>
      <c r="C20" s="224">
        <f>'INVOICE 24'!C20 + 'INVOICE 24'!E20</f>
        <v>782.2</v>
      </c>
      <c r="D20" s="375"/>
      <c r="E20" s="173"/>
      <c r="F20" s="215">
        <f t="shared" si="2"/>
        <v>1717.8</v>
      </c>
      <c r="G20" s="220"/>
      <c r="H20" s="221"/>
      <c r="I20" s="222"/>
      <c r="J20" s="223"/>
      <c r="K20" s="220">
        <f>'APPROVED BUDGETS'!E11</f>
        <v>2300</v>
      </c>
      <c r="L20" s="224">
        <f>'INVOICE 24'!L20 + 'INVOICE 24'!N20</f>
        <v>817.8</v>
      </c>
      <c r="M20" s="378"/>
      <c r="N20" s="175"/>
      <c r="O20" s="236">
        <f t="shared" si="0"/>
        <v>1482.2</v>
      </c>
    </row>
    <row r="21" spans="1:15" ht="21" customHeight="1">
      <c r="A21" s="240" t="str">
        <f>'APPROVED BUDGETS'!B12</f>
        <v>Rent</v>
      </c>
      <c r="B21" s="214">
        <f>'APPROVED BUDGETS'!C12</f>
        <v>0</v>
      </c>
      <c r="C21" s="224">
        <f>'INVOICE 24'!C21 + 'INVOICE 24'!E21</f>
        <v>0</v>
      </c>
      <c r="D21" s="375"/>
      <c r="E21" s="173"/>
      <c r="F21" s="215">
        <f t="shared" si="2"/>
        <v>0</v>
      </c>
      <c r="G21" s="220"/>
      <c r="H21" s="221"/>
      <c r="I21" s="222"/>
      <c r="J21" s="223"/>
      <c r="K21" s="220">
        <f>'APPROVED BUDGETS'!E12</f>
        <v>3651.6</v>
      </c>
      <c r="L21" s="224">
        <f>'INVOICE 24'!L21 + 'INVOICE 24'!N21</f>
        <v>1217.2</v>
      </c>
      <c r="M21" s="378"/>
      <c r="N21" s="175"/>
      <c r="O21" s="236">
        <f t="shared" si="0"/>
        <v>2434.3999999999996</v>
      </c>
    </row>
    <row r="22" spans="1:15" ht="21" customHeight="1">
      <c r="A22" s="240" t="str">
        <f>'APPROVED BUDGETS'!B13</f>
        <v>Staff/Victim Travel</v>
      </c>
      <c r="B22" s="214">
        <f>'APPROVED BUDGETS'!C13</f>
        <v>1500</v>
      </c>
      <c r="C22" s="224">
        <f>'INVOICE 24'!C22 + 'INVOICE 24'!E22</f>
        <v>143.22</v>
      </c>
      <c r="D22" s="375"/>
      <c r="E22" s="173"/>
      <c r="F22" s="215">
        <f t="shared" si="2"/>
        <v>1356.78</v>
      </c>
      <c r="G22" s="220"/>
      <c r="H22" s="221"/>
      <c r="I22" s="222"/>
      <c r="J22" s="223"/>
      <c r="K22" s="220">
        <f>'APPROVED BUDGETS'!E13</f>
        <v>0</v>
      </c>
      <c r="L22" s="224">
        <f>'INVOICE 24'!L22 + 'INVOICE 24'!N22</f>
        <v>0</v>
      </c>
      <c r="M22" s="378"/>
      <c r="N22" s="175"/>
      <c r="O22" s="236">
        <f t="shared" si="0"/>
        <v>0</v>
      </c>
    </row>
    <row r="23" spans="1:15" ht="21" customHeight="1">
      <c r="A23" s="240">
        <f>'APPROVED BUDGETS'!B14</f>
        <v>0</v>
      </c>
      <c r="B23" s="214">
        <f>'APPROVED BUDGETS'!C14</f>
        <v>0</v>
      </c>
      <c r="C23" s="224">
        <f>'INVOICE 24'!C23 + 'INVOICE 24'!E23</f>
        <v>0</v>
      </c>
      <c r="D23" s="375"/>
      <c r="E23" s="173"/>
      <c r="F23" s="215">
        <f t="shared" si="1"/>
        <v>0</v>
      </c>
      <c r="G23" s="220"/>
      <c r="H23" s="221"/>
      <c r="I23" s="222"/>
      <c r="J23" s="229"/>
      <c r="K23" s="220">
        <f>'APPROVED BUDGETS'!E14</f>
        <v>0</v>
      </c>
      <c r="L23" s="224">
        <f>'INVOICE 24'!L23 + 'INVOICE 24'!N23</f>
        <v>0</v>
      </c>
      <c r="M23" s="378"/>
      <c r="N23" s="176"/>
      <c r="O23" s="236">
        <f t="shared" ref="O23:O32" si="3">SUM(K23)-(L23+N23)</f>
        <v>0</v>
      </c>
    </row>
    <row r="24" spans="1:15" ht="21" customHeight="1">
      <c r="A24" s="240">
        <f>'APPROVED BUDGETS'!B15</f>
        <v>0</v>
      </c>
      <c r="B24" s="214">
        <f>'APPROVED BUDGETS'!C15</f>
        <v>0</v>
      </c>
      <c r="C24" s="224">
        <f>'INVOICE 24'!C24 + 'INVOICE 24'!E24</f>
        <v>0</v>
      </c>
      <c r="D24" s="375"/>
      <c r="E24" s="173"/>
      <c r="F24" s="215">
        <f t="shared" si="1"/>
        <v>0</v>
      </c>
      <c r="G24" s="220"/>
      <c r="H24" s="221"/>
      <c r="I24" s="222"/>
      <c r="J24" s="229"/>
      <c r="K24" s="220">
        <f>'APPROVED BUDGETS'!E15</f>
        <v>0</v>
      </c>
      <c r="L24" s="224">
        <f>'INVOICE 24'!L24 + 'INVOICE 24'!N24</f>
        <v>0</v>
      </c>
      <c r="M24" s="378"/>
      <c r="N24" s="176"/>
      <c r="O24" s="236">
        <f t="shared" si="3"/>
        <v>0</v>
      </c>
    </row>
    <row r="25" spans="1:15" ht="21" customHeight="1">
      <c r="A25" s="240">
        <f>'APPROVED BUDGETS'!B16</f>
        <v>0</v>
      </c>
      <c r="B25" s="214">
        <f>'APPROVED BUDGETS'!C16</f>
        <v>0</v>
      </c>
      <c r="C25" s="224">
        <f>'INVOICE 24'!C25 + 'INVOICE 24'!E25</f>
        <v>0</v>
      </c>
      <c r="D25" s="375"/>
      <c r="E25" s="173"/>
      <c r="F25" s="215">
        <f t="shared" si="1"/>
        <v>0</v>
      </c>
      <c r="G25" s="220"/>
      <c r="H25" s="221"/>
      <c r="I25" s="222"/>
      <c r="J25" s="229"/>
      <c r="K25" s="220">
        <f>'APPROVED BUDGETS'!E16</f>
        <v>0</v>
      </c>
      <c r="L25" s="224">
        <f>'INVOICE 24'!L25 + 'INVOICE 24'!N25</f>
        <v>0</v>
      </c>
      <c r="M25" s="378"/>
      <c r="N25" s="176"/>
      <c r="O25" s="236">
        <f t="shared" si="3"/>
        <v>0</v>
      </c>
    </row>
    <row r="26" spans="1:15" ht="21" customHeight="1">
      <c r="A26" s="240">
        <f>'APPROVED BUDGETS'!B17</f>
        <v>0</v>
      </c>
      <c r="B26" s="214">
        <f>'APPROVED BUDGETS'!C17</f>
        <v>0</v>
      </c>
      <c r="C26" s="224">
        <f>'INVOICE 24'!C26 + 'INVOICE 24'!E26</f>
        <v>0</v>
      </c>
      <c r="D26" s="375"/>
      <c r="E26" s="173"/>
      <c r="F26" s="215">
        <f t="shared" si="1"/>
        <v>0</v>
      </c>
      <c r="G26" s="220"/>
      <c r="H26" s="221"/>
      <c r="I26" s="222"/>
      <c r="J26" s="229"/>
      <c r="K26" s="220">
        <f>'APPROVED BUDGETS'!E17</f>
        <v>0</v>
      </c>
      <c r="L26" s="224">
        <f>'INVOICE 24'!L26 + 'INVOICE 24'!N26</f>
        <v>0</v>
      </c>
      <c r="M26" s="378"/>
      <c r="N26" s="176"/>
      <c r="O26" s="236">
        <f t="shared" si="3"/>
        <v>0</v>
      </c>
    </row>
    <row r="27" spans="1:15" ht="21" customHeight="1">
      <c r="A27" s="240">
        <f>'APPROVED BUDGETS'!B18</f>
        <v>0</v>
      </c>
      <c r="B27" s="214">
        <f>'APPROVED BUDGETS'!C18</f>
        <v>0</v>
      </c>
      <c r="C27" s="224">
        <f>'INVOICE 24'!C27 + 'INVOICE 24'!E27</f>
        <v>0</v>
      </c>
      <c r="D27" s="375"/>
      <c r="E27" s="173"/>
      <c r="F27" s="215">
        <f t="shared" si="1"/>
        <v>0</v>
      </c>
      <c r="G27" s="220"/>
      <c r="H27" s="221"/>
      <c r="I27" s="222"/>
      <c r="J27" s="229"/>
      <c r="K27" s="220">
        <f>'APPROVED BUDGETS'!E18</f>
        <v>0</v>
      </c>
      <c r="L27" s="224">
        <f>'INVOICE 24'!L27 + 'INVOICE 24'!N27</f>
        <v>0</v>
      </c>
      <c r="M27" s="378"/>
      <c r="N27" s="176"/>
      <c r="O27" s="236">
        <f t="shared" si="3"/>
        <v>0</v>
      </c>
    </row>
    <row r="28" spans="1:15" ht="21" customHeight="1">
      <c r="A28" s="240">
        <f>'APPROVED BUDGETS'!B19</f>
        <v>0</v>
      </c>
      <c r="B28" s="214">
        <f>'APPROVED BUDGETS'!C19</f>
        <v>0</v>
      </c>
      <c r="C28" s="224">
        <f>'INVOICE 24'!C28 + 'INVOICE 24'!E28</f>
        <v>0</v>
      </c>
      <c r="D28" s="375"/>
      <c r="E28" s="173"/>
      <c r="F28" s="215">
        <f t="shared" si="1"/>
        <v>0</v>
      </c>
      <c r="G28" s="220"/>
      <c r="H28" s="221"/>
      <c r="I28" s="222"/>
      <c r="J28" s="229"/>
      <c r="K28" s="220">
        <f>'APPROVED BUDGETS'!E19</f>
        <v>0</v>
      </c>
      <c r="L28" s="224">
        <f>'INVOICE 24'!L28 + 'INVOICE 24'!N28</f>
        <v>0</v>
      </c>
      <c r="M28" s="378"/>
      <c r="N28" s="176"/>
      <c r="O28" s="236">
        <f t="shared" si="3"/>
        <v>0</v>
      </c>
    </row>
    <row r="29" spans="1:15" ht="21" customHeight="1">
      <c r="A29" s="240">
        <f>'APPROVED BUDGETS'!B20</f>
        <v>0</v>
      </c>
      <c r="B29" s="214">
        <f>'APPROVED BUDGETS'!C20</f>
        <v>0</v>
      </c>
      <c r="C29" s="224">
        <f>'INVOICE 24'!C29 + 'INVOICE 24'!E29</f>
        <v>0</v>
      </c>
      <c r="D29" s="375"/>
      <c r="E29" s="173"/>
      <c r="F29" s="215">
        <f t="shared" si="1"/>
        <v>0</v>
      </c>
      <c r="G29" s="220"/>
      <c r="H29" s="221"/>
      <c r="I29" s="222"/>
      <c r="J29" s="229"/>
      <c r="K29" s="220">
        <f>'APPROVED BUDGETS'!E20</f>
        <v>0</v>
      </c>
      <c r="L29" s="224">
        <f>'INVOICE 24'!L29 + 'INVOICE 24'!N29</f>
        <v>0</v>
      </c>
      <c r="M29" s="378"/>
      <c r="N29" s="176"/>
      <c r="O29" s="236">
        <f t="shared" si="3"/>
        <v>0</v>
      </c>
    </row>
    <row r="30" spans="1:15" ht="21" customHeight="1">
      <c r="A30" s="240">
        <f>'APPROVED BUDGETS'!B21</f>
        <v>0</v>
      </c>
      <c r="B30" s="214">
        <f>'APPROVED BUDGETS'!C21</f>
        <v>0</v>
      </c>
      <c r="C30" s="224">
        <f>'INVOICE 24'!C30 + 'INVOICE 24'!E30</f>
        <v>0</v>
      </c>
      <c r="D30" s="375"/>
      <c r="E30" s="173"/>
      <c r="F30" s="215">
        <f t="shared" si="1"/>
        <v>0</v>
      </c>
      <c r="G30" s="220"/>
      <c r="H30" s="221"/>
      <c r="I30" s="222"/>
      <c r="J30" s="229"/>
      <c r="K30" s="220">
        <f>'APPROVED BUDGETS'!E21</f>
        <v>0</v>
      </c>
      <c r="L30" s="224">
        <f>'INVOICE 24'!L30 + 'INVOICE 24'!N30</f>
        <v>0</v>
      </c>
      <c r="M30" s="378"/>
      <c r="N30" s="176"/>
      <c r="O30" s="236">
        <f t="shared" si="3"/>
        <v>0</v>
      </c>
    </row>
    <row r="31" spans="1:15" ht="21" customHeight="1">
      <c r="A31" s="240">
        <f>'APPROVED BUDGETS'!B22</f>
        <v>0</v>
      </c>
      <c r="B31" s="214">
        <f>'APPROVED BUDGETS'!C22</f>
        <v>0</v>
      </c>
      <c r="C31" s="224">
        <f>'INVOICE 24'!C31 + 'INVOICE 24'!E31</f>
        <v>0</v>
      </c>
      <c r="D31" s="375"/>
      <c r="E31" s="173"/>
      <c r="F31" s="215">
        <f t="shared" si="1"/>
        <v>0</v>
      </c>
      <c r="G31" s="220"/>
      <c r="H31" s="221"/>
      <c r="I31" s="222"/>
      <c r="J31" s="229"/>
      <c r="K31" s="220">
        <f>'APPROVED BUDGETS'!E22</f>
        <v>0</v>
      </c>
      <c r="L31" s="224">
        <f>'INVOICE 24'!L31 + 'INVOICE 24'!N31</f>
        <v>0</v>
      </c>
      <c r="M31" s="378"/>
      <c r="N31" s="176"/>
      <c r="O31" s="236">
        <f t="shared" si="3"/>
        <v>0</v>
      </c>
    </row>
    <row r="32" spans="1:15" ht="21" customHeight="1" thickBot="1">
      <c r="A32" s="240">
        <f>'APPROVED BUDGETS'!B23</f>
        <v>0</v>
      </c>
      <c r="B32" s="214">
        <f>'APPROVED BUDGETS'!C23</f>
        <v>0</v>
      </c>
      <c r="C32" s="224">
        <f>'INVOICE 24'!C32 + 'INVOICE 24'!E32</f>
        <v>0</v>
      </c>
      <c r="D32" s="376"/>
      <c r="E32" s="184"/>
      <c r="F32" s="230">
        <f t="shared" si="1"/>
        <v>0</v>
      </c>
      <c r="G32" s="231"/>
      <c r="H32" s="232"/>
      <c r="I32" s="233"/>
      <c r="J32" s="234"/>
      <c r="K32" s="220">
        <f>'APPROVED BUDGETS'!E23</f>
        <v>0</v>
      </c>
      <c r="L32" s="224">
        <f>'INVOICE 24'!L32 + 'INVOICE 24'!N32</f>
        <v>0</v>
      </c>
      <c r="M32" s="379"/>
      <c r="N32" s="185"/>
      <c r="O32" s="236">
        <f t="shared" si="3"/>
        <v>0</v>
      </c>
    </row>
    <row r="33" spans="1:16" ht="25" customHeight="1" thickBot="1">
      <c r="A33" s="241" t="s">
        <v>14</v>
      </c>
      <c r="B33" s="227">
        <f t="shared" ref="B33:N33" si="4">SUM(B13:B32)</f>
        <v>55108.800000000003</v>
      </c>
      <c r="C33" s="228">
        <f t="shared" si="4"/>
        <v>17541.410000000003</v>
      </c>
      <c r="D33" s="186">
        <f t="shared" si="4"/>
        <v>0</v>
      </c>
      <c r="E33" s="186">
        <f t="shared" si="4"/>
        <v>0</v>
      </c>
      <c r="F33" s="235">
        <f>SUM(F13:F32)</f>
        <v>37567.39</v>
      </c>
      <c r="G33" s="227">
        <f t="shared" si="4"/>
        <v>0</v>
      </c>
      <c r="H33" s="228">
        <f t="shared" si="4"/>
        <v>0</v>
      </c>
      <c r="I33" s="228">
        <f t="shared" si="4"/>
        <v>0</v>
      </c>
      <c r="J33" s="235">
        <f t="shared" si="4"/>
        <v>0</v>
      </c>
      <c r="K33" s="227">
        <f t="shared" si="4"/>
        <v>13777.2</v>
      </c>
      <c r="L33" s="228">
        <f>SUM(L13:L32)</f>
        <v>4705.3900000000003</v>
      </c>
      <c r="M33" s="186">
        <f t="shared" si="4"/>
        <v>0</v>
      </c>
      <c r="N33" s="186">
        <f t="shared" si="4"/>
        <v>0</v>
      </c>
      <c r="O33" s="235">
        <f t="shared" ref="O33" si="5">SUM(O13:O32)</f>
        <v>9071.81</v>
      </c>
    </row>
    <row r="34" spans="1:16" ht="27" customHeight="1" thickBot="1">
      <c r="A34" s="528" t="s">
        <v>15</v>
      </c>
      <c r="B34" s="529"/>
      <c r="C34" s="530"/>
      <c r="D34" s="531"/>
      <c r="E34" s="531"/>
      <c r="F34" s="531"/>
      <c r="G34" s="531"/>
      <c r="H34" s="532"/>
      <c r="I34" s="50"/>
      <c r="K34" s="211"/>
      <c r="L34" s="167" t="s">
        <v>16</v>
      </c>
      <c r="M34" s="556"/>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6">E22</f>
        <v>0</v>
      </c>
      <c r="C49" s="412">
        <f t="shared" ref="C49:C54" si="7">N22</f>
        <v>0</v>
      </c>
      <c r="D49" s="373"/>
      <c r="E49" s="373"/>
      <c r="F49" s="373"/>
      <c r="G49" s="373"/>
      <c r="H49" s="373"/>
      <c r="I49" s="373"/>
      <c r="J49" s="373"/>
      <c r="K49" s="373"/>
      <c r="L49" s="373"/>
    </row>
    <row r="50" spans="1:12" ht="21" customHeight="1">
      <c r="A50" s="402" t="s">
        <v>306</v>
      </c>
      <c r="B50" s="409">
        <f t="shared" si="6"/>
        <v>0</v>
      </c>
      <c r="C50" s="412">
        <f t="shared" si="7"/>
        <v>0</v>
      </c>
      <c r="D50" s="373"/>
      <c r="E50" s="373"/>
      <c r="F50" s="373"/>
      <c r="G50" s="373"/>
      <c r="H50" s="373"/>
      <c r="I50" s="373"/>
      <c r="J50" s="373"/>
      <c r="K50" s="373"/>
      <c r="L50" s="373"/>
    </row>
    <row r="51" spans="1:12" ht="21" customHeight="1">
      <c r="A51" s="402" t="s">
        <v>307</v>
      </c>
      <c r="B51" s="409">
        <f t="shared" si="6"/>
        <v>0</v>
      </c>
      <c r="C51" s="412">
        <f t="shared" si="7"/>
        <v>0</v>
      </c>
      <c r="D51" s="373"/>
      <c r="E51" s="373"/>
      <c r="F51" s="373"/>
      <c r="G51" s="373"/>
      <c r="H51" s="373"/>
      <c r="I51" s="373"/>
      <c r="J51" s="373"/>
      <c r="K51" s="373"/>
      <c r="L51" s="373"/>
    </row>
    <row r="52" spans="1:12" ht="21" customHeight="1">
      <c r="A52" s="402" t="s">
        <v>308</v>
      </c>
      <c r="B52" s="409">
        <f t="shared" si="6"/>
        <v>0</v>
      </c>
      <c r="C52" s="412">
        <f t="shared" si="7"/>
        <v>0</v>
      </c>
      <c r="D52" s="373"/>
      <c r="E52" s="373"/>
      <c r="F52" s="373"/>
      <c r="G52" s="373"/>
      <c r="H52" s="373"/>
      <c r="I52" s="373"/>
      <c r="J52" s="373"/>
      <c r="K52" s="373"/>
      <c r="L52" s="373"/>
    </row>
    <row r="53" spans="1:12" ht="21" customHeight="1">
      <c r="A53" s="402" t="s">
        <v>309</v>
      </c>
      <c r="B53" s="409">
        <f t="shared" si="6"/>
        <v>0</v>
      </c>
      <c r="C53" s="412">
        <f t="shared" si="7"/>
        <v>0</v>
      </c>
      <c r="D53" s="373"/>
      <c r="E53" s="373"/>
      <c r="F53" s="373"/>
      <c r="G53" s="373"/>
      <c r="H53" s="373"/>
      <c r="I53" s="373"/>
      <c r="J53" s="373"/>
      <c r="K53" s="373"/>
      <c r="L53" s="373"/>
    </row>
    <row r="54" spans="1:12" ht="21" customHeight="1" thickBot="1">
      <c r="A54" s="402" t="s">
        <v>310</v>
      </c>
      <c r="B54" s="409">
        <f t="shared" si="6"/>
        <v>0</v>
      </c>
      <c r="C54" s="412">
        <f t="shared" si="7"/>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32.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23"/>
      <c r="D11" s="524"/>
      <c r="E11" s="237" t="s">
        <v>12</v>
      </c>
      <c r="F11" s="546"/>
      <c r="G11" s="547"/>
      <c r="H11" s="547"/>
      <c r="I11" s="547"/>
      <c r="J11" s="547"/>
      <c r="K11" s="548"/>
      <c r="N11" s="47" t="s">
        <v>271</v>
      </c>
      <c r="O11" s="238">
        <v>26</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25'!C13 + 'INVOICE 25'!E13</f>
        <v>3466.68</v>
      </c>
      <c r="D13" s="374"/>
      <c r="E13" s="172"/>
      <c r="F13" s="215">
        <f>SUM(B13)-(C13+E13)</f>
        <v>6933.32</v>
      </c>
      <c r="G13" s="216"/>
      <c r="H13" s="217"/>
      <c r="I13" s="218"/>
      <c r="J13" s="219"/>
      <c r="K13" s="216">
        <f>'APPROVED BUDGETS'!E4</f>
        <v>5200</v>
      </c>
      <c r="L13" s="224">
        <f>'INVOICE 25'!L13 + 'INVOICE 25'!N13</f>
        <v>1733.32</v>
      </c>
      <c r="M13" s="377"/>
      <c r="N13" s="174"/>
      <c r="O13" s="236">
        <f t="shared" ref="O13:O22" si="0">SUM(K13)-(L13+N13)</f>
        <v>3466.6800000000003</v>
      </c>
    </row>
    <row r="14" spans="1:18" ht="21" customHeight="1">
      <c r="A14" s="240" t="str">
        <f>'APPROVED BUDGETS'!B5</f>
        <v>Victim Advocate</v>
      </c>
      <c r="B14" s="214">
        <f>'APPROVED BUDGETS'!C5</f>
        <v>31200</v>
      </c>
      <c r="C14" s="224">
        <f>'INVOICE 25'!C14 + 'INVOICE 25'!E14</f>
        <v>10400</v>
      </c>
      <c r="D14" s="375"/>
      <c r="E14" s="173"/>
      <c r="F14" s="215">
        <f t="shared" ref="F14:F32" si="1">SUM(B14)-(C14+E14)</f>
        <v>20800</v>
      </c>
      <c r="G14" s="220"/>
      <c r="H14" s="221"/>
      <c r="I14" s="222"/>
      <c r="J14" s="223"/>
      <c r="K14" s="220">
        <f>'APPROVED BUDGETS'!E5</f>
        <v>0</v>
      </c>
      <c r="L14" s="224">
        <f>'INVOICE 25'!L14 + 'INVOICE 25'!N14</f>
        <v>0</v>
      </c>
      <c r="M14" s="378"/>
      <c r="N14" s="175"/>
      <c r="O14" s="236">
        <f t="shared" si="0"/>
        <v>0</v>
      </c>
    </row>
    <row r="15" spans="1:18" ht="21" customHeight="1">
      <c r="A15" s="240" t="str">
        <f>'APPROVED BUDGETS'!B6</f>
        <v>Volunteer Advocates</v>
      </c>
      <c r="B15" s="214">
        <f>'APPROVED BUDGETS'!C6</f>
        <v>0</v>
      </c>
      <c r="C15" s="224">
        <f>'INVOICE 25'!C15 + 'INVOICE 25'!E15</f>
        <v>0</v>
      </c>
      <c r="D15" s="375"/>
      <c r="E15" s="173"/>
      <c r="F15" s="215">
        <f t="shared" ref="F15:F22" si="2">SUM(B15)-(C15+E15)</f>
        <v>0</v>
      </c>
      <c r="G15" s="220"/>
      <c r="H15" s="221"/>
      <c r="I15" s="222"/>
      <c r="J15" s="223"/>
      <c r="K15" s="220">
        <f>'APPROVED BUDGETS'!E6</f>
        <v>1687</v>
      </c>
      <c r="L15" s="224">
        <f>'INVOICE 25'!L15 + 'INVOICE 25'!N15</f>
        <v>624.19000000000005</v>
      </c>
      <c r="M15" s="378"/>
      <c r="N15" s="175"/>
      <c r="O15" s="236">
        <f t="shared" si="0"/>
        <v>1062.81</v>
      </c>
    </row>
    <row r="16" spans="1:18" ht="21" customHeight="1">
      <c r="A16" s="240" t="str">
        <f>'APPROVED BUDGETS'!B7</f>
        <v>FICA</v>
      </c>
      <c r="B16" s="214">
        <f>'APPROVED BUDGETS'!C7</f>
        <v>3182.4</v>
      </c>
      <c r="C16" s="224">
        <f>'INVOICE 25'!C16 + 'INVOICE 25'!E16</f>
        <v>1060.8</v>
      </c>
      <c r="D16" s="375"/>
      <c r="E16" s="173"/>
      <c r="F16" s="215">
        <f t="shared" si="2"/>
        <v>2121.6000000000004</v>
      </c>
      <c r="G16" s="220"/>
      <c r="H16" s="221"/>
      <c r="I16" s="222"/>
      <c r="J16" s="223"/>
      <c r="K16" s="220">
        <f>'APPROVED BUDGETS'!E7</f>
        <v>397.8</v>
      </c>
      <c r="L16" s="224">
        <f>'INVOICE 25'!L16 + 'INVOICE 25'!N16</f>
        <v>132.6</v>
      </c>
      <c r="M16" s="378"/>
      <c r="N16" s="175"/>
      <c r="O16" s="236">
        <f t="shared" si="0"/>
        <v>265.20000000000005</v>
      </c>
    </row>
    <row r="17" spans="1:15" ht="21" customHeight="1">
      <c r="A17" s="240" t="str">
        <f>'APPROVED BUDGETS'!B8</f>
        <v>Workers Comp</v>
      </c>
      <c r="B17" s="214">
        <f>'APPROVED BUDGETS'!C8</f>
        <v>582.4</v>
      </c>
      <c r="C17" s="224">
        <f>'INVOICE 25'!C17 + 'INVOICE 25'!E17</f>
        <v>194.12</v>
      </c>
      <c r="D17" s="375"/>
      <c r="E17" s="173"/>
      <c r="F17" s="215">
        <f t="shared" si="2"/>
        <v>388.28</v>
      </c>
      <c r="G17" s="220"/>
      <c r="H17" s="221"/>
      <c r="I17" s="222"/>
      <c r="J17" s="223"/>
      <c r="K17" s="220">
        <f>'APPROVED BUDGETS'!E8</f>
        <v>72.8</v>
      </c>
      <c r="L17" s="224">
        <f>'INVOICE 25'!L17 + 'INVOICE 25'!N17</f>
        <v>24.28</v>
      </c>
      <c r="M17" s="378"/>
      <c r="N17" s="175"/>
      <c r="O17" s="236">
        <f t="shared" si="0"/>
        <v>48.519999999999996</v>
      </c>
    </row>
    <row r="18" spans="1:15" ht="21" customHeight="1">
      <c r="A18" s="240" t="str">
        <f>'APPROVED BUDGETS'!B9</f>
        <v>Retirement</v>
      </c>
      <c r="B18" s="214">
        <f>'APPROVED BUDGETS'!C9</f>
        <v>3744</v>
      </c>
      <c r="C18" s="224">
        <f>'INVOICE 25'!C18 + 'INVOICE 25'!E18</f>
        <v>1248</v>
      </c>
      <c r="D18" s="375"/>
      <c r="E18" s="173"/>
      <c r="F18" s="215">
        <f t="shared" si="2"/>
        <v>2496</v>
      </c>
      <c r="G18" s="220"/>
      <c r="H18" s="221"/>
      <c r="I18" s="222"/>
      <c r="J18" s="223"/>
      <c r="K18" s="220">
        <f>'APPROVED BUDGETS'!E9</f>
        <v>468</v>
      </c>
      <c r="L18" s="224">
        <f>'INVOICE 25'!L18 + 'INVOICE 25'!N18</f>
        <v>156</v>
      </c>
      <c r="M18" s="378"/>
      <c r="N18" s="175"/>
      <c r="O18" s="236">
        <f t="shared" si="0"/>
        <v>312</v>
      </c>
    </row>
    <row r="19" spans="1:15" ht="21" customHeight="1">
      <c r="A19" s="240" t="str">
        <f>'APPROVED BUDGETS'!B10</f>
        <v>Office Supplies</v>
      </c>
      <c r="B19" s="214">
        <f>'APPROVED BUDGETS'!C10</f>
        <v>2000</v>
      </c>
      <c r="C19" s="224">
        <f>'INVOICE 25'!C19 + 'INVOICE 25'!E19</f>
        <v>246.39</v>
      </c>
      <c r="D19" s="375"/>
      <c r="E19" s="173"/>
      <c r="F19" s="215">
        <f t="shared" si="2"/>
        <v>1753.6100000000001</v>
      </c>
      <c r="G19" s="220"/>
      <c r="H19" s="221"/>
      <c r="I19" s="222"/>
      <c r="J19" s="223"/>
      <c r="K19" s="220">
        <f>'APPROVED BUDGETS'!E10</f>
        <v>0</v>
      </c>
      <c r="L19" s="224">
        <f>'INVOICE 25'!L19 + 'INVOICE 25'!N19</f>
        <v>0</v>
      </c>
      <c r="M19" s="378"/>
      <c r="N19" s="175"/>
      <c r="O19" s="236">
        <f t="shared" si="0"/>
        <v>0</v>
      </c>
    </row>
    <row r="20" spans="1:15" ht="21" customHeight="1">
      <c r="A20" s="240" t="str">
        <f>'APPROVED BUDGETS'!B11</f>
        <v>Utilities</v>
      </c>
      <c r="B20" s="214">
        <f>'APPROVED BUDGETS'!C11</f>
        <v>2500</v>
      </c>
      <c r="C20" s="224">
        <f>'INVOICE 25'!C20 + 'INVOICE 25'!E20</f>
        <v>782.2</v>
      </c>
      <c r="D20" s="375"/>
      <c r="E20" s="173"/>
      <c r="F20" s="215">
        <f t="shared" si="2"/>
        <v>1717.8</v>
      </c>
      <c r="G20" s="220"/>
      <c r="H20" s="221"/>
      <c r="I20" s="222"/>
      <c r="J20" s="223"/>
      <c r="K20" s="220">
        <f>'APPROVED BUDGETS'!E11</f>
        <v>2300</v>
      </c>
      <c r="L20" s="224">
        <f>'INVOICE 25'!L20 + 'INVOICE 25'!N20</f>
        <v>817.8</v>
      </c>
      <c r="M20" s="378"/>
      <c r="N20" s="175"/>
      <c r="O20" s="236">
        <f t="shared" si="0"/>
        <v>1482.2</v>
      </c>
    </row>
    <row r="21" spans="1:15" ht="21" customHeight="1">
      <c r="A21" s="240" t="str">
        <f>'APPROVED BUDGETS'!B12</f>
        <v>Rent</v>
      </c>
      <c r="B21" s="214">
        <f>'APPROVED BUDGETS'!C12</f>
        <v>0</v>
      </c>
      <c r="C21" s="224">
        <f>'INVOICE 25'!C21 + 'INVOICE 25'!E21</f>
        <v>0</v>
      </c>
      <c r="D21" s="375"/>
      <c r="E21" s="173"/>
      <c r="F21" s="215">
        <f t="shared" si="2"/>
        <v>0</v>
      </c>
      <c r="G21" s="220"/>
      <c r="H21" s="221"/>
      <c r="I21" s="222"/>
      <c r="J21" s="223"/>
      <c r="K21" s="220">
        <f>'APPROVED BUDGETS'!E12</f>
        <v>3651.6</v>
      </c>
      <c r="L21" s="224">
        <f>'INVOICE 25'!L21 + 'INVOICE 25'!N21</f>
        <v>1217.2</v>
      </c>
      <c r="M21" s="378"/>
      <c r="N21" s="175"/>
      <c r="O21" s="236">
        <f t="shared" si="0"/>
        <v>2434.3999999999996</v>
      </c>
    </row>
    <row r="22" spans="1:15" ht="21" customHeight="1">
      <c r="A22" s="240" t="str">
        <f>'APPROVED BUDGETS'!B13</f>
        <v>Staff/Victim Travel</v>
      </c>
      <c r="B22" s="214">
        <f>'APPROVED BUDGETS'!C13</f>
        <v>1500</v>
      </c>
      <c r="C22" s="224">
        <f>'INVOICE 25'!C22 + 'INVOICE 25'!E22</f>
        <v>143.22</v>
      </c>
      <c r="D22" s="375"/>
      <c r="E22" s="173"/>
      <c r="F22" s="215">
        <f t="shared" si="2"/>
        <v>1356.78</v>
      </c>
      <c r="G22" s="220"/>
      <c r="H22" s="221"/>
      <c r="I22" s="222"/>
      <c r="J22" s="223"/>
      <c r="K22" s="220">
        <f>'APPROVED BUDGETS'!E13</f>
        <v>0</v>
      </c>
      <c r="L22" s="224">
        <f>'INVOICE 25'!L22 + 'INVOICE 25'!N22</f>
        <v>0</v>
      </c>
      <c r="M22" s="378"/>
      <c r="N22" s="175"/>
      <c r="O22" s="236">
        <f t="shared" si="0"/>
        <v>0</v>
      </c>
    </row>
    <row r="23" spans="1:15" ht="21" customHeight="1">
      <c r="A23" s="240">
        <f>'APPROVED BUDGETS'!B14</f>
        <v>0</v>
      </c>
      <c r="B23" s="214">
        <f>'APPROVED BUDGETS'!C14</f>
        <v>0</v>
      </c>
      <c r="C23" s="224">
        <f>'INVOICE 25'!C23 + 'INVOICE 25'!E23</f>
        <v>0</v>
      </c>
      <c r="D23" s="375"/>
      <c r="E23" s="173"/>
      <c r="F23" s="215">
        <f t="shared" si="1"/>
        <v>0</v>
      </c>
      <c r="G23" s="220"/>
      <c r="H23" s="221"/>
      <c r="I23" s="222"/>
      <c r="J23" s="229"/>
      <c r="K23" s="220">
        <f>'APPROVED BUDGETS'!E14</f>
        <v>0</v>
      </c>
      <c r="L23" s="224">
        <f>'INVOICE 25'!L23 + 'INVOICE 25'!N23</f>
        <v>0</v>
      </c>
      <c r="M23" s="378"/>
      <c r="N23" s="176"/>
      <c r="O23" s="236">
        <f t="shared" ref="O23:O32" si="3">SUM(K23)-(L23+N23)</f>
        <v>0</v>
      </c>
    </row>
    <row r="24" spans="1:15" ht="21" customHeight="1">
      <c r="A24" s="240">
        <f>'APPROVED BUDGETS'!B15</f>
        <v>0</v>
      </c>
      <c r="B24" s="214">
        <f>'APPROVED BUDGETS'!C15</f>
        <v>0</v>
      </c>
      <c r="C24" s="224">
        <f>'INVOICE 25'!C24 + 'INVOICE 25'!E24</f>
        <v>0</v>
      </c>
      <c r="D24" s="375"/>
      <c r="E24" s="173"/>
      <c r="F24" s="215">
        <f t="shared" si="1"/>
        <v>0</v>
      </c>
      <c r="G24" s="220"/>
      <c r="H24" s="221"/>
      <c r="I24" s="222"/>
      <c r="J24" s="229"/>
      <c r="K24" s="220">
        <f>'APPROVED BUDGETS'!E15</f>
        <v>0</v>
      </c>
      <c r="L24" s="224">
        <f>'INVOICE 25'!L24 + 'INVOICE 25'!N24</f>
        <v>0</v>
      </c>
      <c r="M24" s="378"/>
      <c r="N24" s="176"/>
      <c r="O24" s="236">
        <f t="shared" si="3"/>
        <v>0</v>
      </c>
    </row>
    <row r="25" spans="1:15" ht="21" customHeight="1">
      <c r="A25" s="240">
        <f>'APPROVED BUDGETS'!B16</f>
        <v>0</v>
      </c>
      <c r="B25" s="214">
        <f>'APPROVED BUDGETS'!C16</f>
        <v>0</v>
      </c>
      <c r="C25" s="224">
        <f>'INVOICE 25'!C25 + 'INVOICE 25'!E25</f>
        <v>0</v>
      </c>
      <c r="D25" s="375"/>
      <c r="E25" s="173"/>
      <c r="F25" s="215">
        <f t="shared" si="1"/>
        <v>0</v>
      </c>
      <c r="G25" s="220"/>
      <c r="H25" s="221"/>
      <c r="I25" s="222"/>
      <c r="J25" s="229"/>
      <c r="K25" s="220">
        <f>'APPROVED BUDGETS'!E16</f>
        <v>0</v>
      </c>
      <c r="L25" s="224">
        <f>'INVOICE 25'!L25 + 'INVOICE 25'!N25</f>
        <v>0</v>
      </c>
      <c r="M25" s="378"/>
      <c r="N25" s="176"/>
      <c r="O25" s="236">
        <f t="shared" si="3"/>
        <v>0</v>
      </c>
    </row>
    <row r="26" spans="1:15" ht="21" customHeight="1">
      <c r="A26" s="240">
        <f>'APPROVED BUDGETS'!B17</f>
        <v>0</v>
      </c>
      <c r="B26" s="214">
        <f>'APPROVED BUDGETS'!C17</f>
        <v>0</v>
      </c>
      <c r="C26" s="224">
        <f>'INVOICE 25'!C26 + 'INVOICE 25'!E26</f>
        <v>0</v>
      </c>
      <c r="D26" s="375"/>
      <c r="E26" s="173"/>
      <c r="F26" s="215">
        <f t="shared" si="1"/>
        <v>0</v>
      </c>
      <c r="G26" s="220"/>
      <c r="H26" s="221"/>
      <c r="I26" s="222"/>
      <c r="J26" s="229"/>
      <c r="K26" s="220">
        <f>'APPROVED BUDGETS'!E17</f>
        <v>0</v>
      </c>
      <c r="L26" s="224">
        <f>'INVOICE 25'!L26 + 'INVOICE 25'!N26</f>
        <v>0</v>
      </c>
      <c r="M26" s="378"/>
      <c r="N26" s="176"/>
      <c r="O26" s="236">
        <f t="shared" si="3"/>
        <v>0</v>
      </c>
    </row>
    <row r="27" spans="1:15" ht="21" customHeight="1">
      <c r="A27" s="240">
        <f>'APPROVED BUDGETS'!B18</f>
        <v>0</v>
      </c>
      <c r="B27" s="214">
        <f>'APPROVED BUDGETS'!C18</f>
        <v>0</v>
      </c>
      <c r="C27" s="224">
        <f>'INVOICE 25'!C27 + 'INVOICE 25'!E27</f>
        <v>0</v>
      </c>
      <c r="D27" s="375"/>
      <c r="E27" s="173"/>
      <c r="F27" s="215">
        <f t="shared" si="1"/>
        <v>0</v>
      </c>
      <c r="G27" s="220"/>
      <c r="H27" s="221"/>
      <c r="I27" s="222"/>
      <c r="J27" s="229"/>
      <c r="K27" s="220">
        <f>'APPROVED BUDGETS'!E18</f>
        <v>0</v>
      </c>
      <c r="L27" s="224">
        <f>'INVOICE 25'!L27 + 'INVOICE 25'!N27</f>
        <v>0</v>
      </c>
      <c r="M27" s="378"/>
      <c r="N27" s="176"/>
      <c r="O27" s="236">
        <f t="shared" si="3"/>
        <v>0</v>
      </c>
    </row>
    <row r="28" spans="1:15" ht="21" customHeight="1">
      <c r="A28" s="240">
        <f>'APPROVED BUDGETS'!B19</f>
        <v>0</v>
      </c>
      <c r="B28" s="214">
        <f>'APPROVED BUDGETS'!C19</f>
        <v>0</v>
      </c>
      <c r="C28" s="224">
        <f>'INVOICE 25'!C28 + 'INVOICE 25'!E28</f>
        <v>0</v>
      </c>
      <c r="D28" s="375"/>
      <c r="E28" s="173"/>
      <c r="F28" s="215">
        <f t="shared" si="1"/>
        <v>0</v>
      </c>
      <c r="G28" s="220"/>
      <c r="H28" s="221"/>
      <c r="I28" s="222"/>
      <c r="J28" s="229"/>
      <c r="K28" s="220">
        <f>'APPROVED BUDGETS'!E19</f>
        <v>0</v>
      </c>
      <c r="L28" s="224">
        <f>'INVOICE 25'!L28 + 'INVOICE 25'!N28</f>
        <v>0</v>
      </c>
      <c r="M28" s="378"/>
      <c r="N28" s="176"/>
      <c r="O28" s="236">
        <f t="shared" si="3"/>
        <v>0</v>
      </c>
    </row>
    <row r="29" spans="1:15" ht="21" customHeight="1">
      <c r="A29" s="240">
        <f>'APPROVED BUDGETS'!B20</f>
        <v>0</v>
      </c>
      <c r="B29" s="214">
        <f>'APPROVED BUDGETS'!C20</f>
        <v>0</v>
      </c>
      <c r="C29" s="224">
        <f>'INVOICE 25'!C29 + 'INVOICE 25'!E29</f>
        <v>0</v>
      </c>
      <c r="D29" s="375"/>
      <c r="E29" s="173"/>
      <c r="F29" s="215">
        <f t="shared" si="1"/>
        <v>0</v>
      </c>
      <c r="G29" s="220"/>
      <c r="H29" s="221"/>
      <c r="I29" s="222"/>
      <c r="J29" s="229"/>
      <c r="K29" s="220">
        <f>'APPROVED BUDGETS'!E20</f>
        <v>0</v>
      </c>
      <c r="L29" s="224">
        <f>'INVOICE 25'!L29 + 'INVOICE 25'!N29</f>
        <v>0</v>
      </c>
      <c r="M29" s="378"/>
      <c r="N29" s="176"/>
      <c r="O29" s="236">
        <f t="shared" si="3"/>
        <v>0</v>
      </c>
    </row>
    <row r="30" spans="1:15" ht="21" customHeight="1">
      <c r="A30" s="240">
        <f>'APPROVED BUDGETS'!B21</f>
        <v>0</v>
      </c>
      <c r="B30" s="214">
        <f>'APPROVED BUDGETS'!C21</f>
        <v>0</v>
      </c>
      <c r="C30" s="224">
        <f>'INVOICE 25'!C30 + 'INVOICE 25'!E30</f>
        <v>0</v>
      </c>
      <c r="D30" s="375"/>
      <c r="E30" s="173"/>
      <c r="F30" s="215">
        <f t="shared" si="1"/>
        <v>0</v>
      </c>
      <c r="G30" s="220"/>
      <c r="H30" s="221"/>
      <c r="I30" s="222"/>
      <c r="J30" s="229"/>
      <c r="K30" s="220">
        <f>'APPROVED BUDGETS'!E21</f>
        <v>0</v>
      </c>
      <c r="L30" s="224">
        <f>'INVOICE 25'!L30 + 'INVOICE 25'!N30</f>
        <v>0</v>
      </c>
      <c r="M30" s="378"/>
      <c r="N30" s="176"/>
      <c r="O30" s="236">
        <f t="shared" si="3"/>
        <v>0</v>
      </c>
    </row>
    <row r="31" spans="1:15" ht="21" customHeight="1">
      <c r="A31" s="240">
        <f>'APPROVED BUDGETS'!B22</f>
        <v>0</v>
      </c>
      <c r="B31" s="214">
        <f>'APPROVED BUDGETS'!C22</f>
        <v>0</v>
      </c>
      <c r="C31" s="224">
        <f>'INVOICE 25'!C31 + 'INVOICE 25'!E31</f>
        <v>0</v>
      </c>
      <c r="D31" s="375"/>
      <c r="E31" s="173"/>
      <c r="F31" s="215">
        <f t="shared" si="1"/>
        <v>0</v>
      </c>
      <c r="G31" s="220"/>
      <c r="H31" s="221"/>
      <c r="I31" s="222"/>
      <c r="J31" s="229"/>
      <c r="K31" s="220">
        <f>'APPROVED BUDGETS'!E22</f>
        <v>0</v>
      </c>
      <c r="L31" s="224">
        <f>'INVOICE 25'!L31 + 'INVOICE 25'!N31</f>
        <v>0</v>
      </c>
      <c r="M31" s="378"/>
      <c r="N31" s="176"/>
      <c r="O31" s="236">
        <f t="shared" si="3"/>
        <v>0</v>
      </c>
    </row>
    <row r="32" spans="1:15" ht="21" customHeight="1" thickBot="1">
      <c r="A32" s="240">
        <f>'APPROVED BUDGETS'!B23</f>
        <v>0</v>
      </c>
      <c r="B32" s="214">
        <f>'APPROVED BUDGETS'!C23</f>
        <v>0</v>
      </c>
      <c r="C32" s="224">
        <f>'INVOICE 25'!C32 + 'INVOICE 25'!E32</f>
        <v>0</v>
      </c>
      <c r="D32" s="376"/>
      <c r="E32" s="184"/>
      <c r="F32" s="230">
        <f t="shared" si="1"/>
        <v>0</v>
      </c>
      <c r="G32" s="231"/>
      <c r="H32" s="232"/>
      <c r="I32" s="233"/>
      <c r="J32" s="234"/>
      <c r="K32" s="220">
        <f>'APPROVED BUDGETS'!E23</f>
        <v>0</v>
      </c>
      <c r="L32" s="224">
        <f>'INVOICE 25'!L32 + 'INVOICE 25'!N32</f>
        <v>0</v>
      </c>
      <c r="M32" s="379"/>
      <c r="N32" s="185"/>
      <c r="O32" s="236">
        <f t="shared" si="3"/>
        <v>0</v>
      </c>
    </row>
    <row r="33" spans="1:16" ht="25" customHeight="1" thickBot="1">
      <c r="A33" s="241" t="s">
        <v>14</v>
      </c>
      <c r="B33" s="227">
        <f t="shared" ref="B33:N33" si="4">SUM(B13:B32)</f>
        <v>55108.800000000003</v>
      </c>
      <c r="C33" s="228">
        <f t="shared" si="4"/>
        <v>17541.410000000003</v>
      </c>
      <c r="D33" s="186">
        <f t="shared" si="4"/>
        <v>0</v>
      </c>
      <c r="E33" s="186">
        <f t="shared" si="4"/>
        <v>0</v>
      </c>
      <c r="F33" s="235">
        <f>SUM(F13:F32)</f>
        <v>37567.39</v>
      </c>
      <c r="G33" s="227">
        <f t="shared" si="4"/>
        <v>0</v>
      </c>
      <c r="H33" s="228">
        <f t="shared" si="4"/>
        <v>0</v>
      </c>
      <c r="I33" s="228">
        <f t="shared" si="4"/>
        <v>0</v>
      </c>
      <c r="J33" s="235">
        <f t="shared" si="4"/>
        <v>0</v>
      </c>
      <c r="K33" s="227">
        <f t="shared" si="4"/>
        <v>13777.2</v>
      </c>
      <c r="L33" s="228">
        <f>SUM(L13:L32)</f>
        <v>4705.3900000000003</v>
      </c>
      <c r="M33" s="186">
        <f t="shared" si="4"/>
        <v>0</v>
      </c>
      <c r="N33" s="186">
        <f t="shared" si="4"/>
        <v>0</v>
      </c>
      <c r="O33" s="235">
        <f t="shared" ref="O33" si="5">SUM(O13:O32)</f>
        <v>9071.81</v>
      </c>
    </row>
    <row r="34" spans="1:16" ht="27" customHeight="1" thickBot="1">
      <c r="A34" s="528" t="s">
        <v>15</v>
      </c>
      <c r="B34" s="529"/>
      <c r="C34" s="530"/>
      <c r="D34" s="531"/>
      <c r="E34" s="531"/>
      <c r="F34" s="531"/>
      <c r="G34" s="531"/>
      <c r="H34" s="532"/>
      <c r="I34" s="50"/>
      <c r="K34" s="211"/>
      <c r="L34" s="167" t="s">
        <v>16</v>
      </c>
      <c r="M34" s="543"/>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6">E22</f>
        <v>0</v>
      </c>
      <c r="C49" s="412">
        <f t="shared" ref="C49:C54" si="7">N22</f>
        <v>0</v>
      </c>
      <c r="D49" s="373"/>
      <c r="E49" s="373"/>
      <c r="F49" s="373"/>
      <c r="G49" s="373"/>
      <c r="H49" s="373"/>
      <c r="I49" s="373"/>
      <c r="J49" s="373"/>
      <c r="K49" s="373"/>
      <c r="L49" s="373"/>
    </row>
    <row r="50" spans="1:12" ht="21" customHeight="1">
      <c r="A50" s="402" t="s">
        <v>306</v>
      </c>
      <c r="B50" s="409">
        <f t="shared" si="6"/>
        <v>0</v>
      </c>
      <c r="C50" s="412">
        <f t="shared" si="7"/>
        <v>0</v>
      </c>
      <c r="D50" s="373"/>
      <c r="E50" s="373"/>
      <c r="F50" s="373"/>
      <c r="G50" s="373"/>
      <c r="H50" s="373"/>
      <c r="I50" s="373"/>
      <c r="J50" s="373"/>
      <c r="K50" s="373"/>
      <c r="L50" s="373"/>
    </row>
    <row r="51" spans="1:12" ht="21" customHeight="1">
      <c r="A51" s="402" t="s">
        <v>307</v>
      </c>
      <c r="B51" s="409">
        <f t="shared" si="6"/>
        <v>0</v>
      </c>
      <c r="C51" s="412">
        <f t="shared" si="7"/>
        <v>0</v>
      </c>
      <c r="D51" s="373"/>
      <c r="E51" s="373"/>
      <c r="F51" s="373"/>
      <c r="G51" s="373"/>
      <c r="H51" s="373"/>
      <c r="I51" s="373"/>
      <c r="J51" s="373"/>
      <c r="K51" s="373"/>
      <c r="L51" s="373"/>
    </row>
    <row r="52" spans="1:12" ht="21" customHeight="1">
      <c r="A52" s="402" t="s">
        <v>308</v>
      </c>
      <c r="B52" s="409">
        <f t="shared" si="6"/>
        <v>0</v>
      </c>
      <c r="C52" s="412">
        <f t="shared" si="7"/>
        <v>0</v>
      </c>
      <c r="D52" s="373"/>
      <c r="E52" s="373"/>
      <c r="F52" s="373"/>
      <c r="G52" s="373"/>
      <c r="H52" s="373"/>
      <c r="I52" s="373"/>
      <c r="J52" s="373"/>
      <c r="K52" s="373"/>
      <c r="L52" s="373"/>
    </row>
    <row r="53" spans="1:12" ht="21" customHeight="1">
      <c r="A53" s="402" t="s">
        <v>309</v>
      </c>
      <c r="B53" s="409">
        <f t="shared" si="6"/>
        <v>0</v>
      </c>
      <c r="C53" s="412">
        <f t="shared" si="7"/>
        <v>0</v>
      </c>
      <c r="D53" s="373"/>
      <c r="E53" s="373"/>
      <c r="F53" s="373"/>
      <c r="G53" s="373"/>
      <c r="H53" s="373"/>
      <c r="I53" s="373"/>
      <c r="J53" s="373"/>
      <c r="K53" s="373"/>
      <c r="L53" s="373"/>
    </row>
    <row r="54" spans="1:12" ht="21" customHeight="1" thickBot="1">
      <c r="A54" s="402" t="s">
        <v>310</v>
      </c>
      <c r="B54" s="409">
        <f t="shared" si="6"/>
        <v>0</v>
      </c>
      <c r="C54" s="412">
        <f t="shared" si="7"/>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33.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23"/>
      <c r="D11" s="524"/>
      <c r="E11" s="237" t="s">
        <v>12</v>
      </c>
      <c r="F11" s="546"/>
      <c r="G11" s="547"/>
      <c r="H11" s="547"/>
      <c r="I11" s="547"/>
      <c r="J11" s="547"/>
      <c r="K11" s="548"/>
      <c r="N11" s="47" t="s">
        <v>271</v>
      </c>
      <c r="O11" s="238">
        <v>27</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26'!C13 + 'INVOICE 26'!E13</f>
        <v>3466.68</v>
      </c>
      <c r="D13" s="374"/>
      <c r="E13" s="172"/>
      <c r="F13" s="215">
        <f>SUM(B13)-(C13+E13)</f>
        <v>6933.32</v>
      </c>
      <c r="G13" s="216"/>
      <c r="H13" s="217"/>
      <c r="I13" s="218"/>
      <c r="J13" s="219"/>
      <c r="K13" s="216">
        <f>'APPROVED BUDGETS'!E4</f>
        <v>5200</v>
      </c>
      <c r="L13" s="224">
        <f>'INVOICE 26'!L13 + 'INVOICE 26'!N13</f>
        <v>1733.32</v>
      </c>
      <c r="M13" s="377"/>
      <c r="N13" s="174"/>
      <c r="O13" s="236">
        <f t="shared" ref="O13:O22" si="0">SUM(K13)-(L13+N13)</f>
        <v>3466.6800000000003</v>
      </c>
    </row>
    <row r="14" spans="1:18" ht="21" customHeight="1">
      <c r="A14" s="240" t="str">
        <f>'APPROVED BUDGETS'!B5</f>
        <v>Victim Advocate</v>
      </c>
      <c r="B14" s="214">
        <f>'APPROVED BUDGETS'!C5</f>
        <v>31200</v>
      </c>
      <c r="C14" s="224">
        <f>'INVOICE 26'!C14 + 'INVOICE 26'!E14</f>
        <v>10400</v>
      </c>
      <c r="D14" s="375"/>
      <c r="E14" s="173"/>
      <c r="F14" s="215">
        <f t="shared" ref="F14:F32" si="1">SUM(B14)-(C14+E14)</f>
        <v>20800</v>
      </c>
      <c r="G14" s="220"/>
      <c r="H14" s="221"/>
      <c r="I14" s="222"/>
      <c r="J14" s="223"/>
      <c r="K14" s="220">
        <f>'APPROVED BUDGETS'!E5</f>
        <v>0</v>
      </c>
      <c r="L14" s="224">
        <f>'INVOICE 26'!L14 + 'INVOICE 26'!N14</f>
        <v>0</v>
      </c>
      <c r="M14" s="378"/>
      <c r="N14" s="175"/>
      <c r="O14" s="236">
        <f t="shared" si="0"/>
        <v>0</v>
      </c>
    </row>
    <row r="15" spans="1:18" ht="21" customHeight="1">
      <c r="A15" s="240" t="str">
        <f>'APPROVED BUDGETS'!B6</f>
        <v>Volunteer Advocates</v>
      </c>
      <c r="B15" s="214">
        <f>'APPROVED BUDGETS'!C6</f>
        <v>0</v>
      </c>
      <c r="C15" s="224">
        <f>'INVOICE 26'!C15 + 'INVOICE 26'!E15</f>
        <v>0</v>
      </c>
      <c r="D15" s="375"/>
      <c r="E15" s="173"/>
      <c r="F15" s="215">
        <f t="shared" ref="F15:F22" si="2">SUM(B15)-(C15+E15)</f>
        <v>0</v>
      </c>
      <c r="G15" s="220"/>
      <c r="H15" s="221"/>
      <c r="I15" s="222"/>
      <c r="J15" s="223"/>
      <c r="K15" s="220">
        <f>'APPROVED BUDGETS'!E6</f>
        <v>1687</v>
      </c>
      <c r="L15" s="224">
        <f>'INVOICE 26'!L15 + 'INVOICE 26'!N15</f>
        <v>624.19000000000005</v>
      </c>
      <c r="M15" s="378"/>
      <c r="N15" s="175"/>
      <c r="O15" s="236">
        <f t="shared" si="0"/>
        <v>1062.81</v>
      </c>
    </row>
    <row r="16" spans="1:18" ht="21" customHeight="1">
      <c r="A16" s="240" t="str">
        <f>'APPROVED BUDGETS'!B7</f>
        <v>FICA</v>
      </c>
      <c r="B16" s="214">
        <f>'APPROVED BUDGETS'!C7</f>
        <v>3182.4</v>
      </c>
      <c r="C16" s="224">
        <f>'INVOICE 26'!C16 + 'INVOICE 26'!E16</f>
        <v>1060.8</v>
      </c>
      <c r="D16" s="375"/>
      <c r="E16" s="173"/>
      <c r="F16" s="215">
        <f t="shared" si="2"/>
        <v>2121.6000000000004</v>
      </c>
      <c r="G16" s="220"/>
      <c r="H16" s="221"/>
      <c r="I16" s="222"/>
      <c r="J16" s="223"/>
      <c r="K16" s="220">
        <f>'APPROVED BUDGETS'!E7</f>
        <v>397.8</v>
      </c>
      <c r="L16" s="224">
        <f>'INVOICE 26'!L16 + 'INVOICE 26'!N16</f>
        <v>132.6</v>
      </c>
      <c r="M16" s="378"/>
      <c r="N16" s="175"/>
      <c r="O16" s="236">
        <f t="shared" si="0"/>
        <v>265.20000000000005</v>
      </c>
    </row>
    <row r="17" spans="1:15" ht="21" customHeight="1">
      <c r="A17" s="240" t="str">
        <f>'APPROVED BUDGETS'!B8</f>
        <v>Workers Comp</v>
      </c>
      <c r="B17" s="214">
        <f>'APPROVED BUDGETS'!C8</f>
        <v>582.4</v>
      </c>
      <c r="C17" s="224">
        <f>'INVOICE 26'!C17 + 'INVOICE 26'!E17</f>
        <v>194.12</v>
      </c>
      <c r="D17" s="375"/>
      <c r="E17" s="173"/>
      <c r="F17" s="215">
        <f t="shared" si="2"/>
        <v>388.28</v>
      </c>
      <c r="G17" s="220"/>
      <c r="H17" s="221"/>
      <c r="I17" s="222"/>
      <c r="J17" s="223"/>
      <c r="K17" s="220">
        <f>'APPROVED BUDGETS'!E8</f>
        <v>72.8</v>
      </c>
      <c r="L17" s="224">
        <f>'INVOICE 26'!L17 + 'INVOICE 26'!N17</f>
        <v>24.28</v>
      </c>
      <c r="M17" s="378"/>
      <c r="N17" s="175"/>
      <c r="O17" s="236">
        <f t="shared" si="0"/>
        <v>48.519999999999996</v>
      </c>
    </row>
    <row r="18" spans="1:15" ht="21" customHeight="1">
      <c r="A18" s="240" t="str">
        <f>'APPROVED BUDGETS'!B9</f>
        <v>Retirement</v>
      </c>
      <c r="B18" s="214">
        <f>'APPROVED BUDGETS'!C9</f>
        <v>3744</v>
      </c>
      <c r="C18" s="224">
        <f>'INVOICE 26'!C18 + 'INVOICE 26'!E18</f>
        <v>1248</v>
      </c>
      <c r="D18" s="375"/>
      <c r="E18" s="173"/>
      <c r="F18" s="215">
        <f t="shared" si="2"/>
        <v>2496</v>
      </c>
      <c r="G18" s="220"/>
      <c r="H18" s="221"/>
      <c r="I18" s="222"/>
      <c r="J18" s="223"/>
      <c r="K18" s="220">
        <f>'APPROVED BUDGETS'!E9</f>
        <v>468</v>
      </c>
      <c r="L18" s="224">
        <f>'INVOICE 26'!L18 + 'INVOICE 26'!N18</f>
        <v>156</v>
      </c>
      <c r="M18" s="378"/>
      <c r="N18" s="175"/>
      <c r="O18" s="236">
        <f t="shared" si="0"/>
        <v>312</v>
      </c>
    </row>
    <row r="19" spans="1:15" ht="21" customHeight="1">
      <c r="A19" s="240" t="str">
        <f>'APPROVED BUDGETS'!B10</f>
        <v>Office Supplies</v>
      </c>
      <c r="B19" s="214">
        <f>'APPROVED BUDGETS'!C10</f>
        <v>2000</v>
      </c>
      <c r="C19" s="224">
        <f>'INVOICE 26'!C19 + 'INVOICE 26'!E19</f>
        <v>246.39</v>
      </c>
      <c r="D19" s="375"/>
      <c r="E19" s="173"/>
      <c r="F19" s="215">
        <f t="shared" si="2"/>
        <v>1753.6100000000001</v>
      </c>
      <c r="G19" s="220"/>
      <c r="H19" s="221"/>
      <c r="I19" s="222"/>
      <c r="J19" s="223"/>
      <c r="K19" s="220">
        <f>'APPROVED BUDGETS'!E10</f>
        <v>0</v>
      </c>
      <c r="L19" s="224">
        <f>'INVOICE 26'!L19 + 'INVOICE 26'!N19</f>
        <v>0</v>
      </c>
      <c r="M19" s="378"/>
      <c r="N19" s="175"/>
      <c r="O19" s="236">
        <f t="shared" si="0"/>
        <v>0</v>
      </c>
    </row>
    <row r="20" spans="1:15" ht="21" customHeight="1">
      <c r="A20" s="240" t="str">
        <f>'APPROVED BUDGETS'!B11</f>
        <v>Utilities</v>
      </c>
      <c r="B20" s="214">
        <f>'APPROVED BUDGETS'!C11</f>
        <v>2500</v>
      </c>
      <c r="C20" s="224">
        <f>'INVOICE 26'!C20 + 'INVOICE 26'!E20</f>
        <v>782.2</v>
      </c>
      <c r="D20" s="375"/>
      <c r="E20" s="173"/>
      <c r="F20" s="215">
        <f t="shared" si="2"/>
        <v>1717.8</v>
      </c>
      <c r="G20" s="220"/>
      <c r="H20" s="221"/>
      <c r="I20" s="222"/>
      <c r="J20" s="223"/>
      <c r="K20" s="220">
        <f>'APPROVED BUDGETS'!E11</f>
        <v>2300</v>
      </c>
      <c r="L20" s="224">
        <f>'INVOICE 26'!L20 + 'INVOICE 26'!N20</f>
        <v>817.8</v>
      </c>
      <c r="M20" s="378"/>
      <c r="N20" s="175"/>
      <c r="O20" s="236">
        <f t="shared" si="0"/>
        <v>1482.2</v>
      </c>
    </row>
    <row r="21" spans="1:15" ht="21" customHeight="1">
      <c r="A21" s="240" t="str">
        <f>'APPROVED BUDGETS'!B12</f>
        <v>Rent</v>
      </c>
      <c r="B21" s="214">
        <f>'APPROVED BUDGETS'!C12</f>
        <v>0</v>
      </c>
      <c r="C21" s="224">
        <f>'INVOICE 26'!C21 + 'INVOICE 26'!E21</f>
        <v>0</v>
      </c>
      <c r="D21" s="375"/>
      <c r="E21" s="173"/>
      <c r="F21" s="215">
        <f t="shared" si="2"/>
        <v>0</v>
      </c>
      <c r="G21" s="220"/>
      <c r="H21" s="221"/>
      <c r="I21" s="222"/>
      <c r="J21" s="223"/>
      <c r="K21" s="220">
        <f>'APPROVED BUDGETS'!E12</f>
        <v>3651.6</v>
      </c>
      <c r="L21" s="224">
        <f>'INVOICE 26'!L21 + 'INVOICE 26'!N21</f>
        <v>1217.2</v>
      </c>
      <c r="M21" s="378"/>
      <c r="N21" s="175"/>
      <c r="O21" s="236">
        <f t="shared" si="0"/>
        <v>2434.3999999999996</v>
      </c>
    </row>
    <row r="22" spans="1:15" ht="21" customHeight="1">
      <c r="A22" s="240" t="str">
        <f>'APPROVED BUDGETS'!B13</f>
        <v>Staff/Victim Travel</v>
      </c>
      <c r="B22" s="214">
        <f>'APPROVED BUDGETS'!C13</f>
        <v>1500</v>
      </c>
      <c r="C22" s="224">
        <f>'INVOICE 26'!C22 + 'INVOICE 26'!E22</f>
        <v>143.22</v>
      </c>
      <c r="D22" s="375"/>
      <c r="E22" s="173"/>
      <c r="F22" s="215">
        <f t="shared" si="2"/>
        <v>1356.78</v>
      </c>
      <c r="G22" s="220"/>
      <c r="H22" s="221"/>
      <c r="I22" s="222"/>
      <c r="J22" s="223"/>
      <c r="K22" s="220">
        <f>'APPROVED BUDGETS'!E13</f>
        <v>0</v>
      </c>
      <c r="L22" s="224">
        <f>'INVOICE 26'!L22 + 'INVOICE 26'!N22</f>
        <v>0</v>
      </c>
      <c r="M22" s="378"/>
      <c r="N22" s="175"/>
      <c r="O22" s="236">
        <f t="shared" si="0"/>
        <v>0</v>
      </c>
    </row>
    <row r="23" spans="1:15" ht="21" customHeight="1">
      <c r="A23" s="240">
        <f>'APPROVED BUDGETS'!B14</f>
        <v>0</v>
      </c>
      <c r="B23" s="214">
        <f>'APPROVED BUDGETS'!C14</f>
        <v>0</v>
      </c>
      <c r="C23" s="224">
        <f>'INVOICE 26'!C23 + 'INVOICE 26'!E23</f>
        <v>0</v>
      </c>
      <c r="D23" s="375"/>
      <c r="E23" s="173"/>
      <c r="F23" s="215">
        <f t="shared" si="1"/>
        <v>0</v>
      </c>
      <c r="G23" s="220"/>
      <c r="H23" s="221"/>
      <c r="I23" s="222"/>
      <c r="J23" s="229"/>
      <c r="K23" s="220">
        <f>'APPROVED BUDGETS'!E14</f>
        <v>0</v>
      </c>
      <c r="L23" s="224">
        <f>'INVOICE 26'!L23 + 'INVOICE 26'!N23</f>
        <v>0</v>
      </c>
      <c r="M23" s="378"/>
      <c r="N23" s="176"/>
      <c r="O23" s="236">
        <f t="shared" ref="O23:O32" si="3">SUM(K23)-(L23+N23)</f>
        <v>0</v>
      </c>
    </row>
    <row r="24" spans="1:15" ht="21" customHeight="1">
      <c r="A24" s="240">
        <f>'APPROVED BUDGETS'!B15</f>
        <v>0</v>
      </c>
      <c r="B24" s="214">
        <f>'APPROVED BUDGETS'!C15</f>
        <v>0</v>
      </c>
      <c r="C24" s="224">
        <f>'INVOICE 26'!C24 + 'INVOICE 26'!E24</f>
        <v>0</v>
      </c>
      <c r="D24" s="375"/>
      <c r="E24" s="173"/>
      <c r="F24" s="215">
        <f t="shared" si="1"/>
        <v>0</v>
      </c>
      <c r="G24" s="220"/>
      <c r="H24" s="221"/>
      <c r="I24" s="222"/>
      <c r="J24" s="229"/>
      <c r="K24" s="220">
        <f>'APPROVED BUDGETS'!E15</f>
        <v>0</v>
      </c>
      <c r="L24" s="224">
        <f>'INVOICE 26'!L24 + 'INVOICE 26'!N24</f>
        <v>0</v>
      </c>
      <c r="M24" s="378"/>
      <c r="N24" s="176"/>
      <c r="O24" s="236">
        <f t="shared" si="3"/>
        <v>0</v>
      </c>
    </row>
    <row r="25" spans="1:15" ht="21" customHeight="1">
      <c r="A25" s="240">
        <f>'APPROVED BUDGETS'!B16</f>
        <v>0</v>
      </c>
      <c r="B25" s="214">
        <f>'APPROVED BUDGETS'!C16</f>
        <v>0</v>
      </c>
      <c r="C25" s="224">
        <f>'INVOICE 26'!C25 + 'INVOICE 26'!E25</f>
        <v>0</v>
      </c>
      <c r="D25" s="375"/>
      <c r="E25" s="173"/>
      <c r="F25" s="215">
        <f t="shared" si="1"/>
        <v>0</v>
      </c>
      <c r="G25" s="220"/>
      <c r="H25" s="221"/>
      <c r="I25" s="222"/>
      <c r="J25" s="229"/>
      <c r="K25" s="220">
        <f>'APPROVED BUDGETS'!E16</f>
        <v>0</v>
      </c>
      <c r="L25" s="224">
        <f>'INVOICE 26'!L25 + 'INVOICE 26'!N25</f>
        <v>0</v>
      </c>
      <c r="M25" s="378"/>
      <c r="N25" s="176"/>
      <c r="O25" s="236">
        <f t="shared" si="3"/>
        <v>0</v>
      </c>
    </row>
    <row r="26" spans="1:15" ht="21" customHeight="1">
      <c r="A26" s="240">
        <f>'APPROVED BUDGETS'!B17</f>
        <v>0</v>
      </c>
      <c r="B26" s="214">
        <f>'APPROVED BUDGETS'!C17</f>
        <v>0</v>
      </c>
      <c r="C26" s="224">
        <f>'INVOICE 26'!C26 + 'INVOICE 26'!E26</f>
        <v>0</v>
      </c>
      <c r="D26" s="375"/>
      <c r="E26" s="173"/>
      <c r="F26" s="215">
        <f t="shared" si="1"/>
        <v>0</v>
      </c>
      <c r="G26" s="220"/>
      <c r="H26" s="221"/>
      <c r="I26" s="222"/>
      <c r="J26" s="229"/>
      <c r="K26" s="220">
        <f>'APPROVED BUDGETS'!E17</f>
        <v>0</v>
      </c>
      <c r="L26" s="224">
        <f>'INVOICE 26'!L26 + 'INVOICE 26'!N26</f>
        <v>0</v>
      </c>
      <c r="M26" s="378"/>
      <c r="N26" s="176"/>
      <c r="O26" s="236">
        <f t="shared" si="3"/>
        <v>0</v>
      </c>
    </row>
    <row r="27" spans="1:15" ht="21" customHeight="1">
      <c r="A27" s="240">
        <f>'APPROVED BUDGETS'!B18</f>
        <v>0</v>
      </c>
      <c r="B27" s="214">
        <f>'APPROVED BUDGETS'!C18</f>
        <v>0</v>
      </c>
      <c r="C27" s="224">
        <f>'INVOICE 26'!C27 + 'INVOICE 26'!E27</f>
        <v>0</v>
      </c>
      <c r="D27" s="375"/>
      <c r="E27" s="173"/>
      <c r="F27" s="215">
        <f t="shared" si="1"/>
        <v>0</v>
      </c>
      <c r="G27" s="220"/>
      <c r="H27" s="221"/>
      <c r="I27" s="222"/>
      <c r="J27" s="229"/>
      <c r="K27" s="220">
        <f>'APPROVED BUDGETS'!E18</f>
        <v>0</v>
      </c>
      <c r="L27" s="224">
        <f>'INVOICE 26'!L27 + 'INVOICE 26'!N27</f>
        <v>0</v>
      </c>
      <c r="M27" s="378"/>
      <c r="N27" s="176"/>
      <c r="O27" s="236">
        <f t="shared" si="3"/>
        <v>0</v>
      </c>
    </row>
    <row r="28" spans="1:15" ht="21" customHeight="1">
      <c r="A28" s="240">
        <f>'APPROVED BUDGETS'!B19</f>
        <v>0</v>
      </c>
      <c r="B28" s="214">
        <f>'APPROVED BUDGETS'!C19</f>
        <v>0</v>
      </c>
      <c r="C28" s="224">
        <f>'INVOICE 26'!C28 + 'INVOICE 26'!E28</f>
        <v>0</v>
      </c>
      <c r="D28" s="375"/>
      <c r="E28" s="173"/>
      <c r="F28" s="215">
        <f t="shared" si="1"/>
        <v>0</v>
      </c>
      <c r="G28" s="220"/>
      <c r="H28" s="221"/>
      <c r="I28" s="222"/>
      <c r="J28" s="229"/>
      <c r="K28" s="220">
        <f>'APPROVED BUDGETS'!E19</f>
        <v>0</v>
      </c>
      <c r="L28" s="224">
        <f>'INVOICE 26'!L28 + 'INVOICE 26'!N28</f>
        <v>0</v>
      </c>
      <c r="M28" s="378"/>
      <c r="N28" s="176"/>
      <c r="O28" s="236">
        <f t="shared" si="3"/>
        <v>0</v>
      </c>
    </row>
    <row r="29" spans="1:15" ht="21" customHeight="1">
      <c r="A29" s="240">
        <f>'APPROVED BUDGETS'!B20</f>
        <v>0</v>
      </c>
      <c r="B29" s="214">
        <f>'APPROVED BUDGETS'!C20</f>
        <v>0</v>
      </c>
      <c r="C29" s="224">
        <f>'INVOICE 26'!C29 + 'INVOICE 26'!E29</f>
        <v>0</v>
      </c>
      <c r="D29" s="375"/>
      <c r="E29" s="173"/>
      <c r="F29" s="215">
        <f t="shared" si="1"/>
        <v>0</v>
      </c>
      <c r="G29" s="220"/>
      <c r="H29" s="221"/>
      <c r="I29" s="222"/>
      <c r="J29" s="229"/>
      <c r="K29" s="220">
        <f>'APPROVED BUDGETS'!E20</f>
        <v>0</v>
      </c>
      <c r="L29" s="224">
        <f>'INVOICE 26'!L29 + 'INVOICE 26'!N29</f>
        <v>0</v>
      </c>
      <c r="M29" s="378"/>
      <c r="N29" s="176"/>
      <c r="O29" s="236">
        <f t="shared" si="3"/>
        <v>0</v>
      </c>
    </row>
    <row r="30" spans="1:15" ht="21" customHeight="1">
      <c r="A30" s="240">
        <f>'APPROVED BUDGETS'!B21</f>
        <v>0</v>
      </c>
      <c r="B30" s="214">
        <f>'APPROVED BUDGETS'!C21</f>
        <v>0</v>
      </c>
      <c r="C30" s="224">
        <f>'INVOICE 26'!C30 + 'INVOICE 26'!E30</f>
        <v>0</v>
      </c>
      <c r="D30" s="375"/>
      <c r="E30" s="173"/>
      <c r="F30" s="215">
        <f t="shared" si="1"/>
        <v>0</v>
      </c>
      <c r="G30" s="220"/>
      <c r="H30" s="221"/>
      <c r="I30" s="222"/>
      <c r="J30" s="229"/>
      <c r="K30" s="220">
        <f>'APPROVED BUDGETS'!E21</f>
        <v>0</v>
      </c>
      <c r="L30" s="224">
        <f>'INVOICE 26'!L30 + 'INVOICE 26'!N30</f>
        <v>0</v>
      </c>
      <c r="M30" s="378"/>
      <c r="N30" s="176"/>
      <c r="O30" s="236">
        <f t="shared" si="3"/>
        <v>0</v>
      </c>
    </row>
    <row r="31" spans="1:15" ht="21" customHeight="1">
      <c r="A31" s="240">
        <f>'APPROVED BUDGETS'!B22</f>
        <v>0</v>
      </c>
      <c r="B31" s="214">
        <f>'APPROVED BUDGETS'!C22</f>
        <v>0</v>
      </c>
      <c r="C31" s="224">
        <f>'INVOICE 26'!C31 + 'INVOICE 26'!E31</f>
        <v>0</v>
      </c>
      <c r="D31" s="375"/>
      <c r="E31" s="173"/>
      <c r="F31" s="215">
        <f t="shared" si="1"/>
        <v>0</v>
      </c>
      <c r="G31" s="220"/>
      <c r="H31" s="221"/>
      <c r="I31" s="222"/>
      <c r="J31" s="229"/>
      <c r="K31" s="220">
        <f>'APPROVED BUDGETS'!E22</f>
        <v>0</v>
      </c>
      <c r="L31" s="224">
        <f>'INVOICE 26'!L31 + 'INVOICE 26'!N31</f>
        <v>0</v>
      </c>
      <c r="M31" s="378"/>
      <c r="N31" s="176"/>
      <c r="O31" s="236">
        <f t="shared" si="3"/>
        <v>0</v>
      </c>
    </row>
    <row r="32" spans="1:15" ht="21" customHeight="1" thickBot="1">
      <c r="A32" s="240">
        <f>'APPROVED BUDGETS'!B23</f>
        <v>0</v>
      </c>
      <c r="B32" s="214">
        <f>'APPROVED BUDGETS'!C23</f>
        <v>0</v>
      </c>
      <c r="C32" s="224">
        <f>'INVOICE 26'!C32 + 'INVOICE 26'!E32</f>
        <v>0</v>
      </c>
      <c r="D32" s="376"/>
      <c r="E32" s="184"/>
      <c r="F32" s="230">
        <f t="shared" si="1"/>
        <v>0</v>
      </c>
      <c r="G32" s="231"/>
      <c r="H32" s="232"/>
      <c r="I32" s="233"/>
      <c r="J32" s="234"/>
      <c r="K32" s="220">
        <f>'APPROVED BUDGETS'!E23</f>
        <v>0</v>
      </c>
      <c r="L32" s="224">
        <f>'INVOICE 26'!L32 + 'INVOICE 26'!N32</f>
        <v>0</v>
      </c>
      <c r="M32" s="379"/>
      <c r="N32" s="185"/>
      <c r="O32" s="236">
        <f t="shared" si="3"/>
        <v>0</v>
      </c>
    </row>
    <row r="33" spans="1:16" ht="25" customHeight="1" thickBot="1">
      <c r="A33" s="241" t="s">
        <v>14</v>
      </c>
      <c r="B33" s="227">
        <f t="shared" ref="B33:N33" si="4">SUM(B13:B32)</f>
        <v>55108.800000000003</v>
      </c>
      <c r="C33" s="228">
        <f t="shared" si="4"/>
        <v>17541.410000000003</v>
      </c>
      <c r="D33" s="186">
        <f t="shared" si="4"/>
        <v>0</v>
      </c>
      <c r="E33" s="186">
        <f t="shared" si="4"/>
        <v>0</v>
      </c>
      <c r="F33" s="235">
        <f>SUM(F13:F32)</f>
        <v>37567.39</v>
      </c>
      <c r="G33" s="227">
        <f t="shared" si="4"/>
        <v>0</v>
      </c>
      <c r="H33" s="228">
        <f t="shared" si="4"/>
        <v>0</v>
      </c>
      <c r="I33" s="228">
        <f t="shared" si="4"/>
        <v>0</v>
      </c>
      <c r="J33" s="235">
        <f t="shared" si="4"/>
        <v>0</v>
      </c>
      <c r="K33" s="227">
        <f t="shared" si="4"/>
        <v>13777.2</v>
      </c>
      <c r="L33" s="228">
        <f>SUM(L13:L32)</f>
        <v>4705.3900000000003</v>
      </c>
      <c r="M33" s="186">
        <f t="shared" si="4"/>
        <v>0</v>
      </c>
      <c r="N33" s="186">
        <f t="shared" si="4"/>
        <v>0</v>
      </c>
      <c r="O33" s="235">
        <f t="shared" ref="O33" si="5">SUM(O13:O32)</f>
        <v>9071.81</v>
      </c>
    </row>
    <row r="34" spans="1:16" ht="27" customHeight="1" thickBot="1">
      <c r="A34" s="528" t="s">
        <v>15</v>
      </c>
      <c r="B34" s="529"/>
      <c r="C34" s="530"/>
      <c r="D34" s="531"/>
      <c r="E34" s="531"/>
      <c r="F34" s="531"/>
      <c r="G34" s="531"/>
      <c r="H34" s="532"/>
      <c r="I34" s="50"/>
      <c r="K34" s="211"/>
      <c r="L34" s="167" t="s">
        <v>16</v>
      </c>
      <c r="M34" s="556"/>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6">E22</f>
        <v>0</v>
      </c>
      <c r="C49" s="412">
        <f t="shared" ref="C49:C54" si="7">N22</f>
        <v>0</v>
      </c>
      <c r="D49" s="373"/>
      <c r="E49" s="373"/>
      <c r="F49" s="373"/>
      <c r="G49" s="373"/>
      <c r="H49" s="373"/>
      <c r="I49" s="373"/>
      <c r="J49" s="373"/>
      <c r="K49" s="373"/>
      <c r="L49" s="373"/>
    </row>
    <row r="50" spans="1:12" ht="21" customHeight="1">
      <c r="A50" s="402" t="s">
        <v>306</v>
      </c>
      <c r="B50" s="409">
        <f t="shared" si="6"/>
        <v>0</v>
      </c>
      <c r="C50" s="412">
        <f t="shared" si="7"/>
        <v>0</v>
      </c>
      <c r="D50" s="373"/>
      <c r="E50" s="373"/>
      <c r="F50" s="373"/>
      <c r="G50" s="373"/>
      <c r="H50" s="373"/>
      <c r="I50" s="373"/>
      <c r="J50" s="373"/>
      <c r="K50" s="373"/>
      <c r="L50" s="373"/>
    </row>
    <row r="51" spans="1:12" ht="21" customHeight="1">
      <c r="A51" s="402" t="s">
        <v>307</v>
      </c>
      <c r="B51" s="409">
        <f t="shared" si="6"/>
        <v>0</v>
      </c>
      <c r="C51" s="412">
        <f t="shared" si="7"/>
        <v>0</v>
      </c>
      <c r="D51" s="373"/>
      <c r="E51" s="373"/>
      <c r="F51" s="373"/>
      <c r="G51" s="373"/>
      <c r="H51" s="373"/>
      <c r="I51" s="373"/>
      <c r="J51" s="373"/>
      <c r="K51" s="373"/>
      <c r="L51" s="373"/>
    </row>
    <row r="52" spans="1:12" ht="21" customHeight="1">
      <c r="A52" s="402" t="s">
        <v>308</v>
      </c>
      <c r="B52" s="409">
        <f t="shared" si="6"/>
        <v>0</v>
      </c>
      <c r="C52" s="412">
        <f t="shared" si="7"/>
        <v>0</v>
      </c>
      <c r="D52" s="373"/>
      <c r="E52" s="373"/>
      <c r="F52" s="373"/>
      <c r="G52" s="373"/>
      <c r="H52" s="373"/>
      <c r="I52" s="373"/>
      <c r="J52" s="373"/>
      <c r="K52" s="373"/>
      <c r="L52" s="373"/>
    </row>
    <row r="53" spans="1:12" ht="21" customHeight="1">
      <c r="A53" s="402" t="s">
        <v>309</v>
      </c>
      <c r="B53" s="409">
        <f t="shared" si="6"/>
        <v>0</v>
      </c>
      <c r="C53" s="412">
        <f t="shared" si="7"/>
        <v>0</v>
      </c>
      <c r="D53" s="373"/>
      <c r="E53" s="373"/>
      <c r="F53" s="373"/>
      <c r="G53" s="373"/>
      <c r="H53" s="373"/>
      <c r="I53" s="373"/>
      <c r="J53" s="373"/>
      <c r="K53" s="373"/>
      <c r="L53" s="373"/>
    </row>
    <row r="54" spans="1:12" ht="21" customHeight="1" thickBot="1">
      <c r="A54" s="402" t="s">
        <v>310</v>
      </c>
      <c r="B54" s="409">
        <f t="shared" si="6"/>
        <v>0</v>
      </c>
      <c r="C54" s="412">
        <f t="shared" si="7"/>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34.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23"/>
      <c r="D11" s="524"/>
      <c r="E11" s="237" t="s">
        <v>12</v>
      </c>
      <c r="F11" s="546"/>
      <c r="G11" s="547"/>
      <c r="H11" s="547"/>
      <c r="I11" s="547"/>
      <c r="J11" s="547"/>
      <c r="K11" s="548"/>
      <c r="N11" s="47" t="s">
        <v>271</v>
      </c>
      <c r="O11" s="238">
        <v>28</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27'!C13 + 'INVOICE 27'!E13</f>
        <v>3466.68</v>
      </c>
      <c r="D13" s="374"/>
      <c r="E13" s="172"/>
      <c r="F13" s="215">
        <f>SUM(B13)-(C13+E13)</f>
        <v>6933.32</v>
      </c>
      <c r="G13" s="216"/>
      <c r="H13" s="217"/>
      <c r="I13" s="218"/>
      <c r="J13" s="219"/>
      <c r="K13" s="216">
        <f>'APPROVED BUDGETS'!E4</f>
        <v>5200</v>
      </c>
      <c r="L13" s="224">
        <f>'INVOICE 27'!L13 + 'INVOICE 27'!N13</f>
        <v>1733.32</v>
      </c>
      <c r="M13" s="377"/>
      <c r="N13" s="174"/>
      <c r="O13" s="236">
        <f t="shared" ref="O13:O22" si="0">SUM(K13)-(L13+N13)</f>
        <v>3466.6800000000003</v>
      </c>
    </row>
    <row r="14" spans="1:18" ht="21" customHeight="1">
      <c r="A14" s="240" t="str">
        <f>'APPROVED BUDGETS'!B5</f>
        <v>Victim Advocate</v>
      </c>
      <c r="B14" s="214">
        <f>'APPROVED BUDGETS'!C5</f>
        <v>31200</v>
      </c>
      <c r="C14" s="224">
        <f>'INVOICE 27'!C14 + 'INVOICE 27'!E14</f>
        <v>10400</v>
      </c>
      <c r="D14" s="375"/>
      <c r="E14" s="173"/>
      <c r="F14" s="215">
        <f t="shared" ref="F14:F32" si="1">SUM(B14)-(C14+E14)</f>
        <v>20800</v>
      </c>
      <c r="G14" s="220"/>
      <c r="H14" s="221"/>
      <c r="I14" s="222"/>
      <c r="J14" s="223"/>
      <c r="K14" s="220">
        <f>'APPROVED BUDGETS'!E5</f>
        <v>0</v>
      </c>
      <c r="L14" s="224">
        <f>'INVOICE 27'!L14 + 'INVOICE 27'!N14</f>
        <v>0</v>
      </c>
      <c r="M14" s="378"/>
      <c r="N14" s="175"/>
      <c r="O14" s="236">
        <f t="shared" si="0"/>
        <v>0</v>
      </c>
    </row>
    <row r="15" spans="1:18" ht="21" customHeight="1">
      <c r="A15" s="240" t="str">
        <f>'APPROVED BUDGETS'!B6</f>
        <v>Volunteer Advocates</v>
      </c>
      <c r="B15" s="214">
        <f>'APPROVED BUDGETS'!C6</f>
        <v>0</v>
      </c>
      <c r="C15" s="224">
        <f>'INVOICE 27'!C15 + 'INVOICE 27'!E15</f>
        <v>0</v>
      </c>
      <c r="D15" s="375"/>
      <c r="E15" s="173"/>
      <c r="F15" s="215">
        <f t="shared" ref="F15:F31" si="2">SUM(B15)-(C15+E15)</f>
        <v>0</v>
      </c>
      <c r="G15" s="220"/>
      <c r="H15" s="221"/>
      <c r="I15" s="222"/>
      <c r="J15" s="223"/>
      <c r="K15" s="220">
        <f>'APPROVED BUDGETS'!E6</f>
        <v>1687</v>
      </c>
      <c r="L15" s="224">
        <f>'INVOICE 27'!L15 + 'INVOICE 27'!N15</f>
        <v>624.19000000000005</v>
      </c>
      <c r="M15" s="378"/>
      <c r="N15" s="175"/>
      <c r="O15" s="236">
        <f t="shared" si="0"/>
        <v>1062.81</v>
      </c>
    </row>
    <row r="16" spans="1:18" ht="21" customHeight="1">
      <c r="A16" s="240" t="str">
        <f>'APPROVED BUDGETS'!B7</f>
        <v>FICA</v>
      </c>
      <c r="B16" s="214">
        <f>'APPROVED BUDGETS'!C7</f>
        <v>3182.4</v>
      </c>
      <c r="C16" s="224">
        <f>'INVOICE 27'!C16 + 'INVOICE 27'!E16</f>
        <v>1060.8</v>
      </c>
      <c r="D16" s="375"/>
      <c r="E16" s="173"/>
      <c r="F16" s="215">
        <f t="shared" si="1"/>
        <v>2121.6000000000004</v>
      </c>
      <c r="G16" s="220"/>
      <c r="H16" s="221"/>
      <c r="I16" s="222"/>
      <c r="J16" s="223"/>
      <c r="K16" s="220">
        <f>'APPROVED BUDGETS'!E7</f>
        <v>397.8</v>
      </c>
      <c r="L16" s="224">
        <f>'INVOICE 27'!L16 + 'INVOICE 27'!N16</f>
        <v>132.6</v>
      </c>
      <c r="M16" s="378"/>
      <c r="N16" s="175"/>
      <c r="O16" s="236">
        <f t="shared" si="0"/>
        <v>265.20000000000005</v>
      </c>
    </row>
    <row r="17" spans="1:15" ht="21" customHeight="1">
      <c r="A17" s="240" t="str">
        <f>'APPROVED BUDGETS'!B8</f>
        <v>Workers Comp</v>
      </c>
      <c r="B17" s="214">
        <f>'APPROVED BUDGETS'!C8</f>
        <v>582.4</v>
      </c>
      <c r="C17" s="224">
        <f>'INVOICE 27'!C17 + 'INVOICE 27'!E17</f>
        <v>194.12</v>
      </c>
      <c r="D17" s="375"/>
      <c r="E17" s="173"/>
      <c r="F17" s="215">
        <f t="shared" si="2"/>
        <v>388.28</v>
      </c>
      <c r="G17" s="220"/>
      <c r="H17" s="221"/>
      <c r="I17" s="222"/>
      <c r="J17" s="223"/>
      <c r="K17" s="220">
        <f>'APPROVED BUDGETS'!E8</f>
        <v>72.8</v>
      </c>
      <c r="L17" s="224">
        <f>'INVOICE 27'!L17 + 'INVOICE 27'!N17</f>
        <v>24.28</v>
      </c>
      <c r="M17" s="378"/>
      <c r="N17" s="175"/>
      <c r="O17" s="236">
        <f t="shared" si="0"/>
        <v>48.519999999999996</v>
      </c>
    </row>
    <row r="18" spans="1:15" ht="21" customHeight="1">
      <c r="A18" s="240" t="str">
        <f>'APPROVED BUDGETS'!B9</f>
        <v>Retirement</v>
      </c>
      <c r="B18" s="214">
        <f>'APPROVED BUDGETS'!C9</f>
        <v>3744</v>
      </c>
      <c r="C18" s="224">
        <f>'INVOICE 27'!C18 + 'INVOICE 27'!E18</f>
        <v>1248</v>
      </c>
      <c r="D18" s="375"/>
      <c r="E18" s="173"/>
      <c r="F18" s="215">
        <f t="shared" si="1"/>
        <v>2496</v>
      </c>
      <c r="G18" s="220"/>
      <c r="H18" s="221"/>
      <c r="I18" s="222"/>
      <c r="J18" s="223"/>
      <c r="K18" s="220">
        <f>'APPROVED BUDGETS'!E9</f>
        <v>468</v>
      </c>
      <c r="L18" s="224">
        <f>'INVOICE 27'!L18 + 'INVOICE 27'!N18</f>
        <v>156</v>
      </c>
      <c r="M18" s="378"/>
      <c r="N18" s="175"/>
      <c r="O18" s="236">
        <f t="shared" si="0"/>
        <v>312</v>
      </c>
    </row>
    <row r="19" spans="1:15" ht="21" customHeight="1">
      <c r="A19" s="240" t="str">
        <f>'APPROVED BUDGETS'!B10</f>
        <v>Office Supplies</v>
      </c>
      <c r="B19" s="214">
        <f>'APPROVED BUDGETS'!C10</f>
        <v>2000</v>
      </c>
      <c r="C19" s="224">
        <f>'INVOICE 27'!C19 + 'INVOICE 27'!E19</f>
        <v>246.39</v>
      </c>
      <c r="D19" s="375"/>
      <c r="E19" s="173"/>
      <c r="F19" s="215">
        <f t="shared" si="2"/>
        <v>1753.6100000000001</v>
      </c>
      <c r="G19" s="220"/>
      <c r="H19" s="221"/>
      <c r="I19" s="222"/>
      <c r="J19" s="223"/>
      <c r="K19" s="220">
        <f>'APPROVED BUDGETS'!E10</f>
        <v>0</v>
      </c>
      <c r="L19" s="224">
        <f>'INVOICE 27'!L19 + 'INVOICE 27'!N19</f>
        <v>0</v>
      </c>
      <c r="M19" s="378"/>
      <c r="N19" s="175"/>
      <c r="O19" s="236">
        <f t="shared" si="0"/>
        <v>0</v>
      </c>
    </row>
    <row r="20" spans="1:15" ht="21" customHeight="1">
      <c r="A20" s="240" t="str">
        <f>'APPROVED BUDGETS'!B11</f>
        <v>Utilities</v>
      </c>
      <c r="B20" s="214">
        <f>'APPROVED BUDGETS'!C11</f>
        <v>2500</v>
      </c>
      <c r="C20" s="224">
        <f>'INVOICE 27'!C20 + 'INVOICE 27'!E20</f>
        <v>782.2</v>
      </c>
      <c r="D20" s="375"/>
      <c r="E20" s="173"/>
      <c r="F20" s="215">
        <f t="shared" si="1"/>
        <v>1717.8</v>
      </c>
      <c r="G20" s="220"/>
      <c r="H20" s="221"/>
      <c r="I20" s="222"/>
      <c r="J20" s="223"/>
      <c r="K20" s="220">
        <f>'APPROVED BUDGETS'!E11</f>
        <v>2300</v>
      </c>
      <c r="L20" s="224">
        <f>'INVOICE 27'!L20 + 'INVOICE 27'!N20</f>
        <v>817.8</v>
      </c>
      <c r="M20" s="378"/>
      <c r="N20" s="175"/>
      <c r="O20" s="236">
        <f t="shared" si="0"/>
        <v>1482.2</v>
      </c>
    </row>
    <row r="21" spans="1:15" ht="21" customHeight="1">
      <c r="A21" s="240" t="str">
        <f>'APPROVED BUDGETS'!B12</f>
        <v>Rent</v>
      </c>
      <c r="B21" s="214">
        <f>'APPROVED BUDGETS'!C12</f>
        <v>0</v>
      </c>
      <c r="C21" s="224">
        <f>'INVOICE 27'!C21 + 'INVOICE 27'!E21</f>
        <v>0</v>
      </c>
      <c r="D21" s="375"/>
      <c r="E21" s="173"/>
      <c r="F21" s="215">
        <f t="shared" si="2"/>
        <v>0</v>
      </c>
      <c r="G21" s="220"/>
      <c r="H21" s="221"/>
      <c r="I21" s="222"/>
      <c r="J21" s="223"/>
      <c r="K21" s="220">
        <f>'APPROVED BUDGETS'!E12</f>
        <v>3651.6</v>
      </c>
      <c r="L21" s="224">
        <f>'INVOICE 27'!L21 + 'INVOICE 27'!N21</f>
        <v>1217.2</v>
      </c>
      <c r="M21" s="378"/>
      <c r="N21" s="175"/>
      <c r="O21" s="236">
        <f t="shared" si="0"/>
        <v>2434.3999999999996</v>
      </c>
    </row>
    <row r="22" spans="1:15" ht="21" customHeight="1">
      <c r="A22" s="240" t="str">
        <f>'APPROVED BUDGETS'!B13</f>
        <v>Staff/Victim Travel</v>
      </c>
      <c r="B22" s="214">
        <f>'APPROVED BUDGETS'!C13</f>
        <v>1500</v>
      </c>
      <c r="C22" s="224">
        <f>'INVOICE 27'!C22 + 'INVOICE 27'!E22</f>
        <v>143.22</v>
      </c>
      <c r="D22" s="375"/>
      <c r="E22" s="173"/>
      <c r="F22" s="215">
        <f t="shared" si="1"/>
        <v>1356.78</v>
      </c>
      <c r="G22" s="220"/>
      <c r="H22" s="221"/>
      <c r="I22" s="222"/>
      <c r="J22" s="223"/>
      <c r="K22" s="220">
        <f>'APPROVED BUDGETS'!E13</f>
        <v>0</v>
      </c>
      <c r="L22" s="224">
        <f>'INVOICE 27'!L22 + 'INVOICE 27'!N22</f>
        <v>0</v>
      </c>
      <c r="M22" s="378"/>
      <c r="N22" s="175"/>
      <c r="O22" s="236">
        <f t="shared" si="0"/>
        <v>0</v>
      </c>
    </row>
    <row r="23" spans="1:15" ht="21" customHeight="1">
      <c r="A23" s="240">
        <f>'APPROVED BUDGETS'!B14</f>
        <v>0</v>
      </c>
      <c r="B23" s="214">
        <f>'APPROVED BUDGETS'!C14</f>
        <v>0</v>
      </c>
      <c r="C23" s="224">
        <f>'INVOICE 27'!C23 + 'INVOICE 27'!E23</f>
        <v>0</v>
      </c>
      <c r="D23" s="375"/>
      <c r="E23" s="173"/>
      <c r="F23" s="215">
        <f t="shared" si="2"/>
        <v>0</v>
      </c>
      <c r="G23" s="220"/>
      <c r="H23" s="221"/>
      <c r="I23" s="222"/>
      <c r="J23" s="229"/>
      <c r="K23" s="220">
        <f>'APPROVED BUDGETS'!E14</f>
        <v>0</v>
      </c>
      <c r="L23" s="224">
        <f>'INVOICE 27'!L23 + 'INVOICE 27'!N23</f>
        <v>0</v>
      </c>
      <c r="M23" s="378"/>
      <c r="N23" s="176"/>
      <c r="O23" s="236">
        <f t="shared" ref="O23:O32" si="3">SUM(K23)-(L23+N23)</f>
        <v>0</v>
      </c>
    </row>
    <row r="24" spans="1:15" ht="21" customHeight="1">
      <c r="A24" s="240">
        <f>'APPROVED BUDGETS'!B15</f>
        <v>0</v>
      </c>
      <c r="B24" s="214">
        <f>'APPROVED BUDGETS'!C15</f>
        <v>0</v>
      </c>
      <c r="C24" s="224">
        <f>'INVOICE 27'!C24 + 'INVOICE 27'!E24</f>
        <v>0</v>
      </c>
      <c r="D24" s="375"/>
      <c r="E24" s="173"/>
      <c r="F24" s="215">
        <f t="shared" si="1"/>
        <v>0</v>
      </c>
      <c r="G24" s="220"/>
      <c r="H24" s="221"/>
      <c r="I24" s="222"/>
      <c r="J24" s="229"/>
      <c r="K24" s="220">
        <f>'APPROVED BUDGETS'!E15</f>
        <v>0</v>
      </c>
      <c r="L24" s="224">
        <f>'INVOICE 27'!L24 + 'INVOICE 27'!N24</f>
        <v>0</v>
      </c>
      <c r="M24" s="378"/>
      <c r="N24" s="176"/>
      <c r="O24" s="236">
        <f t="shared" si="3"/>
        <v>0</v>
      </c>
    </row>
    <row r="25" spans="1:15" ht="21" customHeight="1">
      <c r="A25" s="240">
        <f>'APPROVED BUDGETS'!B16</f>
        <v>0</v>
      </c>
      <c r="B25" s="214">
        <f>'APPROVED BUDGETS'!C16</f>
        <v>0</v>
      </c>
      <c r="C25" s="224">
        <f>'INVOICE 27'!C25 + 'INVOICE 27'!E25</f>
        <v>0</v>
      </c>
      <c r="D25" s="375"/>
      <c r="E25" s="173"/>
      <c r="F25" s="215">
        <f t="shared" si="2"/>
        <v>0</v>
      </c>
      <c r="G25" s="220"/>
      <c r="H25" s="221"/>
      <c r="I25" s="222"/>
      <c r="J25" s="229"/>
      <c r="K25" s="220">
        <f>'APPROVED BUDGETS'!E16</f>
        <v>0</v>
      </c>
      <c r="L25" s="224">
        <f>'INVOICE 27'!L25 + 'INVOICE 27'!N25</f>
        <v>0</v>
      </c>
      <c r="M25" s="378"/>
      <c r="N25" s="176"/>
      <c r="O25" s="236">
        <f t="shared" si="3"/>
        <v>0</v>
      </c>
    </row>
    <row r="26" spans="1:15" ht="21" customHeight="1">
      <c r="A26" s="240">
        <f>'APPROVED BUDGETS'!B17</f>
        <v>0</v>
      </c>
      <c r="B26" s="214">
        <f>'APPROVED BUDGETS'!C17</f>
        <v>0</v>
      </c>
      <c r="C26" s="224">
        <f>'INVOICE 27'!C26 + 'INVOICE 27'!E26</f>
        <v>0</v>
      </c>
      <c r="D26" s="375"/>
      <c r="E26" s="173"/>
      <c r="F26" s="215">
        <f t="shared" si="1"/>
        <v>0</v>
      </c>
      <c r="G26" s="220"/>
      <c r="H26" s="221"/>
      <c r="I26" s="222"/>
      <c r="J26" s="229"/>
      <c r="K26" s="220">
        <f>'APPROVED BUDGETS'!E17</f>
        <v>0</v>
      </c>
      <c r="L26" s="224">
        <f>'INVOICE 27'!L26 + 'INVOICE 27'!N26</f>
        <v>0</v>
      </c>
      <c r="M26" s="378"/>
      <c r="N26" s="176"/>
      <c r="O26" s="236">
        <f t="shared" si="3"/>
        <v>0</v>
      </c>
    </row>
    <row r="27" spans="1:15" ht="21" customHeight="1">
      <c r="A27" s="240">
        <f>'APPROVED BUDGETS'!B18</f>
        <v>0</v>
      </c>
      <c r="B27" s="214">
        <f>'APPROVED BUDGETS'!C18</f>
        <v>0</v>
      </c>
      <c r="C27" s="224">
        <f>'INVOICE 27'!C27 + 'INVOICE 27'!E27</f>
        <v>0</v>
      </c>
      <c r="D27" s="375"/>
      <c r="E27" s="173"/>
      <c r="F27" s="215">
        <f t="shared" si="2"/>
        <v>0</v>
      </c>
      <c r="G27" s="220"/>
      <c r="H27" s="221"/>
      <c r="I27" s="222"/>
      <c r="J27" s="229"/>
      <c r="K27" s="220">
        <f>'APPROVED BUDGETS'!E18</f>
        <v>0</v>
      </c>
      <c r="L27" s="224">
        <f>'INVOICE 27'!L27 + 'INVOICE 27'!N27</f>
        <v>0</v>
      </c>
      <c r="M27" s="378"/>
      <c r="N27" s="176"/>
      <c r="O27" s="236">
        <f t="shared" si="3"/>
        <v>0</v>
      </c>
    </row>
    <row r="28" spans="1:15" ht="21" customHeight="1">
      <c r="A28" s="240">
        <f>'APPROVED BUDGETS'!B19</f>
        <v>0</v>
      </c>
      <c r="B28" s="214">
        <f>'APPROVED BUDGETS'!C19</f>
        <v>0</v>
      </c>
      <c r="C28" s="224">
        <f>'INVOICE 27'!C28 + 'INVOICE 27'!E28</f>
        <v>0</v>
      </c>
      <c r="D28" s="375"/>
      <c r="E28" s="173"/>
      <c r="F28" s="215">
        <f t="shared" si="1"/>
        <v>0</v>
      </c>
      <c r="G28" s="220"/>
      <c r="H28" s="221"/>
      <c r="I28" s="222"/>
      <c r="J28" s="229"/>
      <c r="K28" s="220">
        <f>'APPROVED BUDGETS'!E19</f>
        <v>0</v>
      </c>
      <c r="L28" s="224">
        <f>'INVOICE 27'!L28 + 'INVOICE 27'!N28</f>
        <v>0</v>
      </c>
      <c r="M28" s="378"/>
      <c r="N28" s="176"/>
      <c r="O28" s="236">
        <f t="shared" si="3"/>
        <v>0</v>
      </c>
    </row>
    <row r="29" spans="1:15" ht="21" customHeight="1">
      <c r="A29" s="240">
        <f>'APPROVED BUDGETS'!B20</f>
        <v>0</v>
      </c>
      <c r="B29" s="214">
        <f>'APPROVED BUDGETS'!C20</f>
        <v>0</v>
      </c>
      <c r="C29" s="224">
        <f>'INVOICE 27'!C29 + 'INVOICE 27'!E29</f>
        <v>0</v>
      </c>
      <c r="D29" s="375"/>
      <c r="E29" s="173"/>
      <c r="F29" s="215">
        <f t="shared" si="2"/>
        <v>0</v>
      </c>
      <c r="G29" s="220"/>
      <c r="H29" s="221"/>
      <c r="I29" s="222"/>
      <c r="J29" s="229"/>
      <c r="K29" s="220">
        <f>'APPROVED BUDGETS'!E20</f>
        <v>0</v>
      </c>
      <c r="L29" s="224">
        <f>'INVOICE 27'!L29 + 'INVOICE 27'!N29</f>
        <v>0</v>
      </c>
      <c r="M29" s="378"/>
      <c r="N29" s="176"/>
      <c r="O29" s="236">
        <f t="shared" si="3"/>
        <v>0</v>
      </c>
    </row>
    <row r="30" spans="1:15" ht="21" customHeight="1">
      <c r="A30" s="240">
        <f>'APPROVED BUDGETS'!B21</f>
        <v>0</v>
      </c>
      <c r="B30" s="214">
        <f>'APPROVED BUDGETS'!C21</f>
        <v>0</v>
      </c>
      <c r="C30" s="224">
        <f>'INVOICE 27'!C30 + 'INVOICE 27'!E30</f>
        <v>0</v>
      </c>
      <c r="D30" s="375"/>
      <c r="E30" s="173"/>
      <c r="F30" s="215">
        <f t="shared" si="1"/>
        <v>0</v>
      </c>
      <c r="G30" s="220"/>
      <c r="H30" s="221"/>
      <c r="I30" s="222"/>
      <c r="J30" s="229"/>
      <c r="K30" s="220">
        <f>'APPROVED BUDGETS'!E21</f>
        <v>0</v>
      </c>
      <c r="L30" s="224">
        <f>'INVOICE 27'!L30 + 'INVOICE 27'!N30</f>
        <v>0</v>
      </c>
      <c r="M30" s="378"/>
      <c r="N30" s="176"/>
      <c r="O30" s="236">
        <f t="shared" si="3"/>
        <v>0</v>
      </c>
    </row>
    <row r="31" spans="1:15" ht="21" customHeight="1">
      <c r="A31" s="240">
        <f>'APPROVED BUDGETS'!B22</f>
        <v>0</v>
      </c>
      <c r="B31" s="214">
        <f>'APPROVED BUDGETS'!C22</f>
        <v>0</v>
      </c>
      <c r="C31" s="224">
        <f>'INVOICE 27'!C31 + 'INVOICE 27'!E31</f>
        <v>0</v>
      </c>
      <c r="D31" s="375"/>
      <c r="E31" s="173"/>
      <c r="F31" s="215">
        <f t="shared" si="2"/>
        <v>0</v>
      </c>
      <c r="G31" s="220"/>
      <c r="H31" s="221"/>
      <c r="I31" s="222"/>
      <c r="J31" s="229"/>
      <c r="K31" s="220">
        <f>'APPROVED BUDGETS'!E22</f>
        <v>0</v>
      </c>
      <c r="L31" s="224">
        <f>'INVOICE 27'!L31 + 'INVOICE 27'!N31</f>
        <v>0</v>
      </c>
      <c r="M31" s="378"/>
      <c r="N31" s="176"/>
      <c r="O31" s="236">
        <f t="shared" si="3"/>
        <v>0</v>
      </c>
    </row>
    <row r="32" spans="1:15" ht="21" customHeight="1" thickBot="1">
      <c r="A32" s="240">
        <f>'APPROVED BUDGETS'!B23</f>
        <v>0</v>
      </c>
      <c r="B32" s="214">
        <f>'APPROVED BUDGETS'!C23</f>
        <v>0</v>
      </c>
      <c r="C32" s="224">
        <f>'INVOICE 27'!C32 + 'INVOICE 27'!E32</f>
        <v>0</v>
      </c>
      <c r="D32" s="376"/>
      <c r="E32" s="184"/>
      <c r="F32" s="215">
        <f t="shared" si="1"/>
        <v>0</v>
      </c>
      <c r="G32" s="231"/>
      <c r="H32" s="232"/>
      <c r="I32" s="233"/>
      <c r="J32" s="234"/>
      <c r="K32" s="220">
        <f>'APPROVED BUDGETS'!E23</f>
        <v>0</v>
      </c>
      <c r="L32" s="224">
        <f>'INVOICE 27'!L32 + 'INVOICE 27'!N32</f>
        <v>0</v>
      </c>
      <c r="M32" s="379"/>
      <c r="N32" s="185"/>
      <c r="O32" s="236">
        <f t="shared" si="3"/>
        <v>0</v>
      </c>
    </row>
    <row r="33" spans="1:16" ht="25" customHeight="1" thickBot="1">
      <c r="A33" s="241" t="s">
        <v>14</v>
      </c>
      <c r="B33" s="227">
        <f t="shared" ref="B33:N33" si="4">SUM(B13:B32)</f>
        <v>55108.800000000003</v>
      </c>
      <c r="C33" s="228">
        <f t="shared" si="4"/>
        <v>17541.410000000003</v>
      </c>
      <c r="D33" s="186">
        <f t="shared" si="4"/>
        <v>0</v>
      </c>
      <c r="E33" s="186">
        <f t="shared" si="4"/>
        <v>0</v>
      </c>
      <c r="F33" s="235">
        <f>SUM(F13:F32)</f>
        <v>37567.39</v>
      </c>
      <c r="G33" s="227">
        <f t="shared" si="4"/>
        <v>0</v>
      </c>
      <c r="H33" s="228">
        <f t="shared" si="4"/>
        <v>0</v>
      </c>
      <c r="I33" s="228">
        <f t="shared" si="4"/>
        <v>0</v>
      </c>
      <c r="J33" s="235">
        <f t="shared" si="4"/>
        <v>0</v>
      </c>
      <c r="K33" s="227">
        <f t="shared" si="4"/>
        <v>13777.2</v>
      </c>
      <c r="L33" s="228">
        <f>SUM(L13:L32)</f>
        <v>4705.3900000000003</v>
      </c>
      <c r="M33" s="186">
        <f t="shared" si="4"/>
        <v>0</v>
      </c>
      <c r="N33" s="186">
        <f t="shared" si="4"/>
        <v>0</v>
      </c>
      <c r="O33" s="235">
        <f t="shared" ref="O33" si="5">SUM(O13:O32)</f>
        <v>9071.81</v>
      </c>
    </row>
    <row r="34" spans="1:16" ht="27" customHeight="1" thickBot="1">
      <c r="A34" s="528" t="s">
        <v>15</v>
      </c>
      <c r="B34" s="529"/>
      <c r="C34" s="530"/>
      <c r="D34" s="531"/>
      <c r="E34" s="531"/>
      <c r="F34" s="531"/>
      <c r="G34" s="531"/>
      <c r="H34" s="532"/>
      <c r="I34" s="50"/>
      <c r="K34" s="211"/>
      <c r="L34" s="167" t="s">
        <v>16</v>
      </c>
      <c r="M34" s="556"/>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6">E22</f>
        <v>0</v>
      </c>
      <c r="C49" s="412">
        <f t="shared" ref="C49:C54" si="7">N22</f>
        <v>0</v>
      </c>
      <c r="D49" s="373"/>
      <c r="E49" s="373"/>
      <c r="F49" s="373"/>
      <c r="G49" s="373"/>
      <c r="H49" s="373"/>
      <c r="I49" s="373"/>
      <c r="J49" s="373"/>
      <c r="K49" s="373"/>
      <c r="L49" s="373"/>
    </row>
    <row r="50" spans="1:12" ht="21" customHeight="1">
      <c r="A50" s="402" t="s">
        <v>306</v>
      </c>
      <c r="B50" s="409">
        <f t="shared" si="6"/>
        <v>0</v>
      </c>
      <c r="C50" s="412">
        <f t="shared" si="7"/>
        <v>0</v>
      </c>
      <c r="D50" s="373"/>
      <c r="E50" s="373"/>
      <c r="F50" s="373"/>
      <c r="G50" s="373"/>
      <c r="H50" s="373"/>
      <c r="I50" s="373"/>
      <c r="J50" s="373"/>
      <c r="K50" s="373"/>
      <c r="L50" s="373"/>
    </row>
    <row r="51" spans="1:12" ht="21" customHeight="1">
      <c r="A51" s="402" t="s">
        <v>307</v>
      </c>
      <c r="B51" s="409">
        <f t="shared" si="6"/>
        <v>0</v>
      </c>
      <c r="C51" s="412">
        <f t="shared" si="7"/>
        <v>0</v>
      </c>
      <c r="D51" s="373"/>
      <c r="E51" s="373"/>
      <c r="F51" s="373"/>
      <c r="G51" s="373"/>
      <c r="H51" s="373"/>
      <c r="I51" s="373"/>
      <c r="J51" s="373"/>
      <c r="K51" s="373"/>
      <c r="L51" s="373"/>
    </row>
    <row r="52" spans="1:12" ht="21" customHeight="1">
      <c r="A52" s="402" t="s">
        <v>308</v>
      </c>
      <c r="B52" s="409">
        <f t="shared" si="6"/>
        <v>0</v>
      </c>
      <c r="C52" s="412">
        <f t="shared" si="7"/>
        <v>0</v>
      </c>
      <c r="D52" s="373"/>
      <c r="E52" s="373"/>
      <c r="F52" s="373"/>
      <c r="G52" s="373"/>
      <c r="H52" s="373"/>
      <c r="I52" s="373"/>
      <c r="J52" s="373"/>
      <c r="K52" s="373"/>
      <c r="L52" s="373"/>
    </row>
    <row r="53" spans="1:12" ht="21" customHeight="1">
      <c r="A53" s="402" t="s">
        <v>309</v>
      </c>
      <c r="B53" s="409">
        <f t="shared" si="6"/>
        <v>0</v>
      </c>
      <c r="C53" s="412">
        <f t="shared" si="7"/>
        <v>0</v>
      </c>
      <c r="D53" s="373"/>
      <c r="E53" s="373"/>
      <c r="F53" s="373"/>
      <c r="G53" s="373"/>
      <c r="H53" s="373"/>
      <c r="I53" s="373"/>
      <c r="J53" s="373"/>
      <c r="K53" s="373"/>
      <c r="L53" s="373"/>
    </row>
    <row r="54" spans="1:12" ht="21" customHeight="1" thickBot="1">
      <c r="A54" s="402" t="s">
        <v>310</v>
      </c>
      <c r="B54" s="409">
        <f t="shared" si="6"/>
        <v>0</v>
      </c>
      <c r="C54" s="412">
        <f t="shared" si="7"/>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35.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23"/>
      <c r="D11" s="524"/>
      <c r="E11" s="237" t="s">
        <v>12</v>
      </c>
      <c r="F11" s="546"/>
      <c r="G11" s="547"/>
      <c r="H11" s="547"/>
      <c r="I11" s="547"/>
      <c r="J11" s="547"/>
      <c r="K11" s="548"/>
      <c r="N11" s="47" t="s">
        <v>271</v>
      </c>
      <c r="O11" s="238">
        <v>29</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28'!C13 + 'INVOICE 28'!E13</f>
        <v>3466.68</v>
      </c>
      <c r="D13" s="374"/>
      <c r="E13" s="172"/>
      <c r="F13" s="215">
        <f>SUM(B13)-(C13+E13)</f>
        <v>6933.32</v>
      </c>
      <c r="G13" s="216"/>
      <c r="H13" s="217"/>
      <c r="I13" s="218"/>
      <c r="J13" s="219"/>
      <c r="K13" s="216">
        <f>'APPROVED BUDGETS'!E4</f>
        <v>5200</v>
      </c>
      <c r="L13" s="224">
        <f>'INVOICE 28'!L13 + 'INVOICE 28'!N13</f>
        <v>1733.32</v>
      </c>
      <c r="M13" s="377"/>
      <c r="N13" s="174"/>
      <c r="O13" s="236">
        <f t="shared" ref="O13:O22" si="0">SUM(K13)-(L13+N13)</f>
        <v>3466.6800000000003</v>
      </c>
    </row>
    <row r="14" spans="1:18" ht="21" customHeight="1">
      <c r="A14" s="240" t="str">
        <f>'APPROVED BUDGETS'!B5</f>
        <v>Victim Advocate</v>
      </c>
      <c r="B14" s="214">
        <f>'APPROVED BUDGETS'!C5</f>
        <v>31200</v>
      </c>
      <c r="C14" s="224">
        <f>'INVOICE 28'!C14 + 'INVOICE 28'!E14</f>
        <v>10400</v>
      </c>
      <c r="D14" s="375"/>
      <c r="E14" s="173"/>
      <c r="F14" s="215">
        <f t="shared" ref="F14:F32" si="1">SUM(B14)-(C14+E14)</f>
        <v>20800</v>
      </c>
      <c r="G14" s="220"/>
      <c r="H14" s="221"/>
      <c r="I14" s="222"/>
      <c r="J14" s="223"/>
      <c r="K14" s="220">
        <f>'APPROVED BUDGETS'!E5</f>
        <v>0</v>
      </c>
      <c r="L14" s="224">
        <f>'INVOICE 28'!L14 + 'INVOICE 28'!N14</f>
        <v>0</v>
      </c>
      <c r="M14" s="378"/>
      <c r="N14" s="175"/>
      <c r="O14" s="236">
        <f t="shared" si="0"/>
        <v>0</v>
      </c>
    </row>
    <row r="15" spans="1:18" ht="21" customHeight="1">
      <c r="A15" s="240" t="str">
        <f>'APPROVED BUDGETS'!B6</f>
        <v>Volunteer Advocates</v>
      </c>
      <c r="B15" s="214">
        <f>'APPROVED BUDGETS'!C6</f>
        <v>0</v>
      </c>
      <c r="C15" s="224">
        <f>'INVOICE 28'!C15 + 'INVOICE 28'!E15</f>
        <v>0</v>
      </c>
      <c r="D15" s="375"/>
      <c r="E15" s="173"/>
      <c r="F15" s="215">
        <f t="shared" ref="F15:F22" si="2">SUM(B15)-(C15+E15)</f>
        <v>0</v>
      </c>
      <c r="G15" s="220"/>
      <c r="H15" s="221"/>
      <c r="I15" s="222"/>
      <c r="J15" s="223"/>
      <c r="K15" s="220">
        <f>'APPROVED BUDGETS'!E6</f>
        <v>1687</v>
      </c>
      <c r="L15" s="224">
        <f>'INVOICE 28'!L15 + 'INVOICE 28'!N15</f>
        <v>624.19000000000005</v>
      </c>
      <c r="M15" s="378"/>
      <c r="N15" s="175"/>
      <c r="O15" s="236">
        <f t="shared" si="0"/>
        <v>1062.81</v>
      </c>
    </row>
    <row r="16" spans="1:18" ht="21" customHeight="1">
      <c r="A16" s="240" t="str">
        <f>'APPROVED BUDGETS'!B7</f>
        <v>FICA</v>
      </c>
      <c r="B16" s="214">
        <f>'APPROVED BUDGETS'!C7</f>
        <v>3182.4</v>
      </c>
      <c r="C16" s="224">
        <f>'INVOICE 28'!C16 + 'INVOICE 28'!E16</f>
        <v>1060.8</v>
      </c>
      <c r="D16" s="375"/>
      <c r="E16" s="173"/>
      <c r="F16" s="215">
        <f t="shared" si="2"/>
        <v>2121.6000000000004</v>
      </c>
      <c r="G16" s="220"/>
      <c r="H16" s="221"/>
      <c r="I16" s="222"/>
      <c r="J16" s="223"/>
      <c r="K16" s="220">
        <f>'APPROVED BUDGETS'!E7</f>
        <v>397.8</v>
      </c>
      <c r="L16" s="224">
        <f>'INVOICE 28'!L16 + 'INVOICE 28'!N16</f>
        <v>132.6</v>
      </c>
      <c r="M16" s="378"/>
      <c r="N16" s="175"/>
      <c r="O16" s="236">
        <f t="shared" si="0"/>
        <v>265.20000000000005</v>
      </c>
    </row>
    <row r="17" spans="1:15" ht="21" customHeight="1">
      <c r="A17" s="240" t="str">
        <f>'APPROVED BUDGETS'!B8</f>
        <v>Workers Comp</v>
      </c>
      <c r="B17" s="214">
        <f>'APPROVED BUDGETS'!C8</f>
        <v>582.4</v>
      </c>
      <c r="C17" s="224">
        <f>'INVOICE 28'!C17 + 'INVOICE 28'!E17</f>
        <v>194.12</v>
      </c>
      <c r="D17" s="375"/>
      <c r="E17" s="173"/>
      <c r="F17" s="215">
        <f t="shared" si="2"/>
        <v>388.28</v>
      </c>
      <c r="G17" s="220"/>
      <c r="H17" s="221"/>
      <c r="I17" s="222"/>
      <c r="J17" s="223"/>
      <c r="K17" s="220">
        <f>'APPROVED BUDGETS'!E8</f>
        <v>72.8</v>
      </c>
      <c r="L17" s="224">
        <f>'INVOICE 28'!L17 + 'INVOICE 28'!N17</f>
        <v>24.28</v>
      </c>
      <c r="M17" s="378"/>
      <c r="N17" s="175"/>
      <c r="O17" s="236">
        <f t="shared" si="0"/>
        <v>48.519999999999996</v>
      </c>
    </row>
    <row r="18" spans="1:15" ht="21" customHeight="1">
      <c r="A18" s="240" t="str">
        <f>'APPROVED BUDGETS'!B9</f>
        <v>Retirement</v>
      </c>
      <c r="B18" s="214">
        <f>'APPROVED BUDGETS'!C9</f>
        <v>3744</v>
      </c>
      <c r="C18" s="224">
        <f>'INVOICE 28'!C18 + 'INVOICE 28'!E18</f>
        <v>1248</v>
      </c>
      <c r="D18" s="375"/>
      <c r="E18" s="173"/>
      <c r="F18" s="215">
        <f t="shared" si="2"/>
        <v>2496</v>
      </c>
      <c r="G18" s="220"/>
      <c r="H18" s="221"/>
      <c r="I18" s="222"/>
      <c r="J18" s="223"/>
      <c r="K18" s="220">
        <f>'APPROVED BUDGETS'!E9</f>
        <v>468</v>
      </c>
      <c r="L18" s="224">
        <f>'INVOICE 28'!L18 + 'INVOICE 28'!N18</f>
        <v>156</v>
      </c>
      <c r="M18" s="378"/>
      <c r="N18" s="175"/>
      <c r="O18" s="236">
        <f t="shared" si="0"/>
        <v>312</v>
      </c>
    </row>
    <row r="19" spans="1:15" ht="21" customHeight="1">
      <c r="A19" s="240" t="str">
        <f>'APPROVED BUDGETS'!B10</f>
        <v>Office Supplies</v>
      </c>
      <c r="B19" s="214">
        <f>'APPROVED BUDGETS'!C10</f>
        <v>2000</v>
      </c>
      <c r="C19" s="224">
        <f>'INVOICE 28'!C19 + 'INVOICE 28'!E19</f>
        <v>246.39</v>
      </c>
      <c r="D19" s="375"/>
      <c r="E19" s="173"/>
      <c r="F19" s="215">
        <f t="shared" si="2"/>
        <v>1753.6100000000001</v>
      </c>
      <c r="G19" s="220"/>
      <c r="H19" s="221"/>
      <c r="I19" s="222"/>
      <c r="J19" s="223"/>
      <c r="K19" s="220">
        <f>'APPROVED BUDGETS'!E10</f>
        <v>0</v>
      </c>
      <c r="L19" s="224">
        <f>'INVOICE 28'!L19 + 'INVOICE 28'!N19</f>
        <v>0</v>
      </c>
      <c r="M19" s="378"/>
      <c r="N19" s="175"/>
      <c r="O19" s="236">
        <f t="shared" si="0"/>
        <v>0</v>
      </c>
    </row>
    <row r="20" spans="1:15" ht="21" customHeight="1">
      <c r="A20" s="240" t="str">
        <f>'APPROVED BUDGETS'!B11</f>
        <v>Utilities</v>
      </c>
      <c r="B20" s="214">
        <f>'APPROVED BUDGETS'!C11</f>
        <v>2500</v>
      </c>
      <c r="C20" s="224">
        <f>'INVOICE 28'!C20 + 'INVOICE 28'!E20</f>
        <v>782.2</v>
      </c>
      <c r="D20" s="375"/>
      <c r="E20" s="173"/>
      <c r="F20" s="215">
        <f t="shared" si="2"/>
        <v>1717.8</v>
      </c>
      <c r="G20" s="220"/>
      <c r="H20" s="221"/>
      <c r="I20" s="222"/>
      <c r="J20" s="223"/>
      <c r="K20" s="220">
        <f>'APPROVED BUDGETS'!E11</f>
        <v>2300</v>
      </c>
      <c r="L20" s="224">
        <f>'INVOICE 28'!L20 + 'INVOICE 28'!N20</f>
        <v>817.8</v>
      </c>
      <c r="M20" s="378"/>
      <c r="N20" s="175"/>
      <c r="O20" s="236">
        <f t="shared" si="0"/>
        <v>1482.2</v>
      </c>
    </row>
    <row r="21" spans="1:15" ht="21" customHeight="1">
      <c r="A21" s="240" t="str">
        <f>'APPROVED BUDGETS'!B12</f>
        <v>Rent</v>
      </c>
      <c r="B21" s="214">
        <f>'APPROVED BUDGETS'!C12</f>
        <v>0</v>
      </c>
      <c r="C21" s="224">
        <f>'INVOICE 28'!C21 + 'INVOICE 28'!E21</f>
        <v>0</v>
      </c>
      <c r="D21" s="375"/>
      <c r="E21" s="173"/>
      <c r="F21" s="215">
        <f t="shared" si="2"/>
        <v>0</v>
      </c>
      <c r="G21" s="220"/>
      <c r="H21" s="221"/>
      <c r="I21" s="222"/>
      <c r="J21" s="223"/>
      <c r="K21" s="220">
        <f>'APPROVED BUDGETS'!E12</f>
        <v>3651.6</v>
      </c>
      <c r="L21" s="224">
        <f>'INVOICE 28'!L21 + 'INVOICE 28'!N21</f>
        <v>1217.2</v>
      </c>
      <c r="M21" s="378"/>
      <c r="N21" s="175"/>
      <c r="O21" s="236">
        <f t="shared" si="0"/>
        <v>2434.3999999999996</v>
      </c>
    </row>
    <row r="22" spans="1:15" ht="21" customHeight="1">
      <c r="A22" s="240" t="str">
        <f>'APPROVED BUDGETS'!B13</f>
        <v>Staff/Victim Travel</v>
      </c>
      <c r="B22" s="214">
        <f>'APPROVED BUDGETS'!C13</f>
        <v>1500</v>
      </c>
      <c r="C22" s="224">
        <f>'INVOICE 28'!C22 + 'INVOICE 28'!E22</f>
        <v>143.22</v>
      </c>
      <c r="D22" s="375"/>
      <c r="E22" s="173"/>
      <c r="F22" s="215">
        <f t="shared" si="2"/>
        <v>1356.78</v>
      </c>
      <c r="G22" s="220"/>
      <c r="H22" s="221"/>
      <c r="I22" s="222"/>
      <c r="J22" s="223"/>
      <c r="K22" s="220">
        <f>'APPROVED BUDGETS'!E13</f>
        <v>0</v>
      </c>
      <c r="L22" s="224">
        <f>'INVOICE 28'!L22 + 'INVOICE 28'!N22</f>
        <v>0</v>
      </c>
      <c r="M22" s="378"/>
      <c r="N22" s="175"/>
      <c r="O22" s="236">
        <f t="shared" si="0"/>
        <v>0</v>
      </c>
    </row>
    <row r="23" spans="1:15" ht="21" customHeight="1">
      <c r="A23" s="240">
        <f>'APPROVED BUDGETS'!B14</f>
        <v>0</v>
      </c>
      <c r="B23" s="214">
        <f>'APPROVED BUDGETS'!C14</f>
        <v>0</v>
      </c>
      <c r="C23" s="224">
        <f>'INVOICE 28'!C23 + 'INVOICE 28'!E23</f>
        <v>0</v>
      </c>
      <c r="D23" s="375"/>
      <c r="E23" s="173"/>
      <c r="F23" s="215">
        <f t="shared" si="1"/>
        <v>0</v>
      </c>
      <c r="G23" s="220"/>
      <c r="H23" s="221"/>
      <c r="I23" s="222"/>
      <c r="J23" s="229"/>
      <c r="K23" s="220">
        <f>'APPROVED BUDGETS'!E14</f>
        <v>0</v>
      </c>
      <c r="L23" s="224">
        <f>'INVOICE 28'!L23 + 'INVOICE 28'!N23</f>
        <v>0</v>
      </c>
      <c r="M23" s="378"/>
      <c r="N23" s="176"/>
      <c r="O23" s="236">
        <f t="shared" ref="O23:O32" si="3">SUM(K23)-(L23+N23)</f>
        <v>0</v>
      </c>
    </row>
    <row r="24" spans="1:15" ht="21" customHeight="1">
      <c r="A24" s="240">
        <f>'APPROVED BUDGETS'!B15</f>
        <v>0</v>
      </c>
      <c r="B24" s="214">
        <f>'APPROVED BUDGETS'!C15</f>
        <v>0</v>
      </c>
      <c r="C24" s="224">
        <f>'INVOICE 28'!C24 + 'INVOICE 28'!E24</f>
        <v>0</v>
      </c>
      <c r="D24" s="375"/>
      <c r="E24" s="173"/>
      <c r="F24" s="215">
        <f t="shared" si="1"/>
        <v>0</v>
      </c>
      <c r="G24" s="220"/>
      <c r="H24" s="221"/>
      <c r="I24" s="222"/>
      <c r="J24" s="229"/>
      <c r="K24" s="220">
        <f>'APPROVED BUDGETS'!E15</f>
        <v>0</v>
      </c>
      <c r="L24" s="224">
        <f>'INVOICE 28'!L24 + 'INVOICE 28'!N24</f>
        <v>0</v>
      </c>
      <c r="M24" s="378"/>
      <c r="N24" s="176"/>
      <c r="O24" s="236">
        <f t="shared" si="3"/>
        <v>0</v>
      </c>
    </row>
    <row r="25" spans="1:15" ht="21" customHeight="1">
      <c r="A25" s="240">
        <f>'APPROVED BUDGETS'!B16</f>
        <v>0</v>
      </c>
      <c r="B25" s="214">
        <f>'APPROVED BUDGETS'!C16</f>
        <v>0</v>
      </c>
      <c r="C25" s="224">
        <f>'INVOICE 28'!C25 + 'INVOICE 28'!E25</f>
        <v>0</v>
      </c>
      <c r="D25" s="375"/>
      <c r="E25" s="173"/>
      <c r="F25" s="215">
        <f t="shared" si="1"/>
        <v>0</v>
      </c>
      <c r="G25" s="220"/>
      <c r="H25" s="221"/>
      <c r="I25" s="222"/>
      <c r="J25" s="229"/>
      <c r="K25" s="220">
        <f>'APPROVED BUDGETS'!E16</f>
        <v>0</v>
      </c>
      <c r="L25" s="224">
        <f>'INVOICE 28'!L25 + 'INVOICE 28'!N25</f>
        <v>0</v>
      </c>
      <c r="M25" s="378"/>
      <c r="N25" s="176"/>
      <c r="O25" s="236">
        <f t="shared" si="3"/>
        <v>0</v>
      </c>
    </row>
    <row r="26" spans="1:15" ht="21" customHeight="1">
      <c r="A26" s="240">
        <f>'APPROVED BUDGETS'!B17</f>
        <v>0</v>
      </c>
      <c r="B26" s="214">
        <f>'APPROVED BUDGETS'!C17</f>
        <v>0</v>
      </c>
      <c r="C26" s="224">
        <f>'INVOICE 28'!C26 + 'INVOICE 28'!E26</f>
        <v>0</v>
      </c>
      <c r="D26" s="375"/>
      <c r="E26" s="173"/>
      <c r="F26" s="215">
        <f t="shared" si="1"/>
        <v>0</v>
      </c>
      <c r="G26" s="220"/>
      <c r="H26" s="221"/>
      <c r="I26" s="222"/>
      <c r="J26" s="229"/>
      <c r="K26" s="220">
        <f>'APPROVED BUDGETS'!E17</f>
        <v>0</v>
      </c>
      <c r="L26" s="224">
        <f>'INVOICE 28'!L26 + 'INVOICE 28'!N26</f>
        <v>0</v>
      </c>
      <c r="M26" s="378"/>
      <c r="N26" s="176"/>
      <c r="O26" s="236">
        <f t="shared" si="3"/>
        <v>0</v>
      </c>
    </row>
    <row r="27" spans="1:15" ht="21" customHeight="1">
      <c r="A27" s="240">
        <f>'APPROVED BUDGETS'!B18</f>
        <v>0</v>
      </c>
      <c r="B27" s="214">
        <f>'APPROVED BUDGETS'!C18</f>
        <v>0</v>
      </c>
      <c r="C27" s="224">
        <f>'INVOICE 28'!C27 + 'INVOICE 28'!E27</f>
        <v>0</v>
      </c>
      <c r="D27" s="375"/>
      <c r="E27" s="173"/>
      <c r="F27" s="215">
        <f t="shared" si="1"/>
        <v>0</v>
      </c>
      <c r="G27" s="220"/>
      <c r="H27" s="221"/>
      <c r="I27" s="222"/>
      <c r="J27" s="229"/>
      <c r="K27" s="220">
        <f>'APPROVED BUDGETS'!E18</f>
        <v>0</v>
      </c>
      <c r="L27" s="224">
        <f>'INVOICE 28'!L27 + 'INVOICE 28'!N27</f>
        <v>0</v>
      </c>
      <c r="M27" s="378"/>
      <c r="N27" s="176"/>
      <c r="O27" s="236">
        <f t="shared" si="3"/>
        <v>0</v>
      </c>
    </row>
    <row r="28" spans="1:15" ht="21" customHeight="1">
      <c r="A28" s="240">
        <f>'APPROVED BUDGETS'!B19</f>
        <v>0</v>
      </c>
      <c r="B28" s="214">
        <f>'APPROVED BUDGETS'!C19</f>
        <v>0</v>
      </c>
      <c r="C28" s="224">
        <f>'INVOICE 28'!C28 + 'INVOICE 28'!E28</f>
        <v>0</v>
      </c>
      <c r="D28" s="375"/>
      <c r="E28" s="173"/>
      <c r="F28" s="215">
        <f t="shared" si="1"/>
        <v>0</v>
      </c>
      <c r="G28" s="220"/>
      <c r="H28" s="221"/>
      <c r="I28" s="222"/>
      <c r="J28" s="229"/>
      <c r="K28" s="220">
        <f>'APPROVED BUDGETS'!E19</f>
        <v>0</v>
      </c>
      <c r="L28" s="224">
        <f>'INVOICE 28'!L28 + 'INVOICE 28'!N28</f>
        <v>0</v>
      </c>
      <c r="M28" s="378"/>
      <c r="N28" s="176"/>
      <c r="O28" s="236">
        <f t="shared" si="3"/>
        <v>0</v>
      </c>
    </row>
    <row r="29" spans="1:15" ht="21" customHeight="1">
      <c r="A29" s="240">
        <f>'APPROVED BUDGETS'!B20</f>
        <v>0</v>
      </c>
      <c r="B29" s="214">
        <f>'APPROVED BUDGETS'!C20</f>
        <v>0</v>
      </c>
      <c r="C29" s="224">
        <f>'INVOICE 28'!C29 + 'INVOICE 28'!E29</f>
        <v>0</v>
      </c>
      <c r="D29" s="375"/>
      <c r="E29" s="173"/>
      <c r="F29" s="215">
        <f t="shared" si="1"/>
        <v>0</v>
      </c>
      <c r="G29" s="220"/>
      <c r="H29" s="221"/>
      <c r="I29" s="222"/>
      <c r="J29" s="229"/>
      <c r="K29" s="220">
        <f>'APPROVED BUDGETS'!E20</f>
        <v>0</v>
      </c>
      <c r="L29" s="224">
        <f>'INVOICE 28'!L29 + 'INVOICE 28'!N29</f>
        <v>0</v>
      </c>
      <c r="M29" s="378"/>
      <c r="N29" s="176"/>
      <c r="O29" s="236">
        <f t="shared" si="3"/>
        <v>0</v>
      </c>
    </row>
    <row r="30" spans="1:15" ht="21" customHeight="1">
      <c r="A30" s="240">
        <f>'APPROVED BUDGETS'!B21</f>
        <v>0</v>
      </c>
      <c r="B30" s="214">
        <f>'APPROVED BUDGETS'!C21</f>
        <v>0</v>
      </c>
      <c r="C30" s="224">
        <f>'INVOICE 28'!C30 + 'INVOICE 28'!E30</f>
        <v>0</v>
      </c>
      <c r="D30" s="375"/>
      <c r="E30" s="173"/>
      <c r="F30" s="215">
        <f t="shared" si="1"/>
        <v>0</v>
      </c>
      <c r="G30" s="220"/>
      <c r="H30" s="221"/>
      <c r="I30" s="222"/>
      <c r="J30" s="229"/>
      <c r="K30" s="220">
        <f>'APPROVED BUDGETS'!E21</f>
        <v>0</v>
      </c>
      <c r="L30" s="224">
        <f>'INVOICE 28'!L30 + 'INVOICE 28'!N30</f>
        <v>0</v>
      </c>
      <c r="M30" s="378"/>
      <c r="N30" s="176"/>
      <c r="O30" s="236">
        <f t="shared" si="3"/>
        <v>0</v>
      </c>
    </row>
    <row r="31" spans="1:15" ht="21" customHeight="1">
      <c r="A31" s="240">
        <f>'APPROVED BUDGETS'!B22</f>
        <v>0</v>
      </c>
      <c r="B31" s="214">
        <f>'APPROVED BUDGETS'!C22</f>
        <v>0</v>
      </c>
      <c r="C31" s="224">
        <f>'INVOICE 28'!C31 + 'INVOICE 28'!E31</f>
        <v>0</v>
      </c>
      <c r="D31" s="375"/>
      <c r="E31" s="173"/>
      <c r="F31" s="215">
        <f t="shared" si="1"/>
        <v>0</v>
      </c>
      <c r="G31" s="220"/>
      <c r="H31" s="221"/>
      <c r="I31" s="222"/>
      <c r="J31" s="229"/>
      <c r="K31" s="220">
        <f>'APPROVED BUDGETS'!E22</f>
        <v>0</v>
      </c>
      <c r="L31" s="224">
        <f>'INVOICE 28'!L31 + 'INVOICE 28'!N31</f>
        <v>0</v>
      </c>
      <c r="M31" s="378"/>
      <c r="N31" s="176"/>
      <c r="O31" s="236">
        <f t="shared" si="3"/>
        <v>0</v>
      </c>
    </row>
    <row r="32" spans="1:15" ht="21" customHeight="1" thickBot="1">
      <c r="A32" s="240">
        <f>'APPROVED BUDGETS'!B23</f>
        <v>0</v>
      </c>
      <c r="B32" s="214">
        <f>'APPROVED BUDGETS'!C23</f>
        <v>0</v>
      </c>
      <c r="C32" s="224">
        <f>'INVOICE 28'!C32 + 'INVOICE 28'!E32</f>
        <v>0</v>
      </c>
      <c r="D32" s="376"/>
      <c r="E32" s="184"/>
      <c r="F32" s="230">
        <f t="shared" si="1"/>
        <v>0</v>
      </c>
      <c r="G32" s="231"/>
      <c r="H32" s="232"/>
      <c r="I32" s="233"/>
      <c r="J32" s="234"/>
      <c r="K32" s="220">
        <f>'APPROVED BUDGETS'!E23</f>
        <v>0</v>
      </c>
      <c r="L32" s="224">
        <f>'INVOICE 28'!L32 + 'INVOICE 28'!N32</f>
        <v>0</v>
      </c>
      <c r="M32" s="379"/>
      <c r="N32" s="185"/>
      <c r="O32" s="236">
        <f t="shared" si="3"/>
        <v>0</v>
      </c>
    </row>
    <row r="33" spans="1:16" ht="25" customHeight="1" thickBot="1">
      <c r="A33" s="241" t="s">
        <v>14</v>
      </c>
      <c r="B33" s="227">
        <f t="shared" ref="B33:N33" si="4">SUM(B13:B32)</f>
        <v>55108.800000000003</v>
      </c>
      <c r="C33" s="228">
        <f t="shared" si="4"/>
        <v>17541.410000000003</v>
      </c>
      <c r="D33" s="186">
        <f t="shared" si="4"/>
        <v>0</v>
      </c>
      <c r="E33" s="186">
        <f t="shared" si="4"/>
        <v>0</v>
      </c>
      <c r="F33" s="235">
        <f>SUM(F13:F32)</f>
        <v>37567.39</v>
      </c>
      <c r="G33" s="227">
        <f t="shared" si="4"/>
        <v>0</v>
      </c>
      <c r="H33" s="228">
        <f t="shared" si="4"/>
        <v>0</v>
      </c>
      <c r="I33" s="228">
        <f t="shared" si="4"/>
        <v>0</v>
      </c>
      <c r="J33" s="235">
        <f t="shared" si="4"/>
        <v>0</v>
      </c>
      <c r="K33" s="227">
        <f t="shared" si="4"/>
        <v>13777.2</v>
      </c>
      <c r="L33" s="228">
        <f>SUM(L13:L32)</f>
        <v>4705.3900000000003</v>
      </c>
      <c r="M33" s="186">
        <f t="shared" si="4"/>
        <v>0</v>
      </c>
      <c r="N33" s="186">
        <f t="shared" si="4"/>
        <v>0</v>
      </c>
      <c r="O33" s="235">
        <f t="shared" ref="O33" si="5">SUM(O13:O32)</f>
        <v>9071.81</v>
      </c>
    </row>
    <row r="34" spans="1:16" ht="27" customHeight="1" thickBot="1">
      <c r="A34" s="528" t="s">
        <v>15</v>
      </c>
      <c r="B34" s="529"/>
      <c r="C34" s="530"/>
      <c r="D34" s="531"/>
      <c r="E34" s="531"/>
      <c r="F34" s="531"/>
      <c r="G34" s="531"/>
      <c r="H34" s="532"/>
      <c r="I34" s="50"/>
      <c r="K34" s="211"/>
      <c r="L34" s="167" t="s">
        <v>16</v>
      </c>
      <c r="M34" s="543"/>
      <c r="N34" s="544"/>
      <c r="O34" s="545"/>
      <c r="P34" s="111"/>
    </row>
    <row r="35" spans="1:16" ht="15" customHeight="1">
      <c r="A35" s="510" t="s">
        <v>274</v>
      </c>
      <c r="B35" s="510"/>
      <c r="C35" s="510"/>
      <c r="D35" s="510"/>
      <c r="E35" s="510"/>
      <c r="F35" s="334"/>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6">E22</f>
        <v>0</v>
      </c>
      <c r="C49" s="412">
        <f t="shared" ref="C49:C54" si="7">N22</f>
        <v>0</v>
      </c>
      <c r="D49" s="373"/>
      <c r="E49" s="373"/>
      <c r="F49" s="373"/>
      <c r="G49" s="373"/>
      <c r="H49" s="373"/>
      <c r="I49" s="373"/>
      <c r="J49" s="373"/>
      <c r="K49" s="373"/>
      <c r="L49" s="373"/>
    </row>
    <row r="50" spans="1:12" ht="21" customHeight="1">
      <c r="A50" s="402" t="s">
        <v>306</v>
      </c>
      <c r="B50" s="409">
        <f t="shared" si="6"/>
        <v>0</v>
      </c>
      <c r="C50" s="412">
        <f t="shared" si="7"/>
        <v>0</v>
      </c>
      <c r="D50" s="373"/>
      <c r="E50" s="373"/>
      <c r="F50" s="373"/>
      <c r="G50" s="373"/>
      <c r="H50" s="373"/>
      <c r="I50" s="373"/>
      <c r="J50" s="373"/>
      <c r="K50" s="373"/>
      <c r="L50" s="373"/>
    </row>
    <row r="51" spans="1:12" ht="21" customHeight="1">
      <c r="A51" s="402" t="s">
        <v>307</v>
      </c>
      <c r="B51" s="409">
        <f t="shared" si="6"/>
        <v>0</v>
      </c>
      <c r="C51" s="412">
        <f t="shared" si="7"/>
        <v>0</v>
      </c>
      <c r="D51" s="373"/>
      <c r="E51" s="373"/>
      <c r="F51" s="373"/>
      <c r="G51" s="373"/>
      <c r="H51" s="373"/>
      <c r="I51" s="373"/>
      <c r="J51" s="373"/>
      <c r="K51" s="373"/>
      <c r="L51" s="373"/>
    </row>
    <row r="52" spans="1:12" ht="21" customHeight="1">
      <c r="A52" s="402" t="s">
        <v>308</v>
      </c>
      <c r="B52" s="409">
        <f t="shared" si="6"/>
        <v>0</v>
      </c>
      <c r="C52" s="412">
        <f t="shared" si="7"/>
        <v>0</v>
      </c>
      <c r="D52" s="373"/>
      <c r="E52" s="373"/>
      <c r="F52" s="373"/>
      <c r="G52" s="373"/>
      <c r="H52" s="373"/>
      <c r="I52" s="373"/>
      <c r="J52" s="373"/>
      <c r="K52" s="373"/>
      <c r="L52" s="373"/>
    </row>
    <row r="53" spans="1:12" ht="21" customHeight="1">
      <c r="A53" s="402" t="s">
        <v>309</v>
      </c>
      <c r="B53" s="409">
        <f t="shared" si="6"/>
        <v>0</v>
      </c>
      <c r="C53" s="412">
        <f t="shared" si="7"/>
        <v>0</v>
      </c>
      <c r="D53" s="373"/>
      <c r="E53" s="373"/>
      <c r="F53" s="373"/>
      <c r="G53" s="373"/>
      <c r="H53" s="373"/>
      <c r="I53" s="373"/>
      <c r="J53" s="373"/>
      <c r="K53" s="373"/>
      <c r="L53" s="373"/>
    </row>
    <row r="54" spans="1:12" ht="21" customHeight="1" thickBot="1">
      <c r="A54" s="402" t="s">
        <v>310</v>
      </c>
      <c r="B54" s="409">
        <f t="shared" si="6"/>
        <v>0</v>
      </c>
      <c r="C54" s="412">
        <f t="shared" si="7"/>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E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36.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C11" sqref="C11:D11"/>
    </sheetView>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23"/>
      <c r="D11" s="524"/>
      <c r="E11" s="237" t="s">
        <v>12</v>
      </c>
      <c r="F11" s="546"/>
      <c r="G11" s="547"/>
      <c r="H11" s="547"/>
      <c r="I11" s="547"/>
      <c r="J11" s="547"/>
      <c r="K11" s="548"/>
      <c r="N11" s="47" t="s">
        <v>271</v>
      </c>
      <c r="O11" s="238">
        <v>30</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29'!C13 + 'INVOICE 29'!E13</f>
        <v>3466.68</v>
      </c>
      <c r="D13" s="374"/>
      <c r="E13" s="172"/>
      <c r="F13" s="215">
        <f>SUM(B13)-(C13+E13)</f>
        <v>6933.32</v>
      </c>
      <c r="G13" s="216"/>
      <c r="H13" s="217"/>
      <c r="I13" s="218"/>
      <c r="J13" s="219"/>
      <c r="K13" s="216">
        <f>'APPROVED BUDGETS'!E4</f>
        <v>5200</v>
      </c>
      <c r="L13" s="224">
        <f>'INVOICE 29'!L13 + 'INVOICE 29'!N13</f>
        <v>1733.32</v>
      </c>
      <c r="M13" s="377"/>
      <c r="N13" s="174"/>
      <c r="O13" s="236">
        <f t="shared" ref="O13:O22" si="0">SUM(K13)-(L13+N13)</f>
        <v>3466.6800000000003</v>
      </c>
    </row>
    <row r="14" spans="1:18" ht="21" customHeight="1">
      <c r="A14" s="240" t="str">
        <f>'APPROVED BUDGETS'!B5</f>
        <v>Victim Advocate</v>
      </c>
      <c r="B14" s="214">
        <f>'APPROVED BUDGETS'!C5</f>
        <v>31200</v>
      </c>
      <c r="C14" s="224">
        <f>'INVOICE 29'!C14 + 'INVOICE 29'!E14</f>
        <v>10400</v>
      </c>
      <c r="D14" s="375"/>
      <c r="E14" s="173"/>
      <c r="F14" s="215">
        <f t="shared" ref="F14:F32" si="1">SUM(B14)-(C14+E14)</f>
        <v>20800</v>
      </c>
      <c r="G14" s="220"/>
      <c r="H14" s="221"/>
      <c r="I14" s="222"/>
      <c r="J14" s="223"/>
      <c r="K14" s="220">
        <f>'APPROVED BUDGETS'!E5</f>
        <v>0</v>
      </c>
      <c r="L14" s="224">
        <f>'INVOICE 29'!L14 + 'INVOICE 29'!N14</f>
        <v>0</v>
      </c>
      <c r="M14" s="378"/>
      <c r="N14" s="175"/>
      <c r="O14" s="236">
        <f t="shared" si="0"/>
        <v>0</v>
      </c>
    </row>
    <row r="15" spans="1:18" ht="21" customHeight="1">
      <c r="A15" s="240" t="str">
        <f>'APPROVED BUDGETS'!B6</f>
        <v>Volunteer Advocates</v>
      </c>
      <c r="B15" s="214">
        <f>'APPROVED BUDGETS'!C6</f>
        <v>0</v>
      </c>
      <c r="C15" s="224">
        <f>'INVOICE 29'!C15 + 'INVOICE 29'!E15</f>
        <v>0</v>
      </c>
      <c r="D15" s="375"/>
      <c r="E15" s="173"/>
      <c r="F15" s="215">
        <f t="shared" ref="F15:F22" si="2">SUM(B15)-(C15+E15)</f>
        <v>0</v>
      </c>
      <c r="G15" s="220"/>
      <c r="H15" s="221"/>
      <c r="I15" s="222"/>
      <c r="J15" s="223"/>
      <c r="K15" s="220">
        <f>'APPROVED BUDGETS'!E6</f>
        <v>1687</v>
      </c>
      <c r="L15" s="224">
        <f>'INVOICE 29'!L15 + 'INVOICE 29'!N15</f>
        <v>624.19000000000005</v>
      </c>
      <c r="M15" s="378"/>
      <c r="N15" s="175"/>
      <c r="O15" s="236">
        <f t="shared" si="0"/>
        <v>1062.81</v>
      </c>
    </row>
    <row r="16" spans="1:18" ht="21" customHeight="1">
      <c r="A16" s="240" t="str">
        <f>'APPROVED BUDGETS'!B7</f>
        <v>FICA</v>
      </c>
      <c r="B16" s="214">
        <f>'APPROVED BUDGETS'!C7</f>
        <v>3182.4</v>
      </c>
      <c r="C16" s="224">
        <f>'INVOICE 29'!C16 + 'INVOICE 29'!E16</f>
        <v>1060.8</v>
      </c>
      <c r="D16" s="375"/>
      <c r="E16" s="173"/>
      <c r="F16" s="215">
        <f t="shared" si="2"/>
        <v>2121.6000000000004</v>
      </c>
      <c r="G16" s="220"/>
      <c r="H16" s="221"/>
      <c r="I16" s="222"/>
      <c r="J16" s="223"/>
      <c r="K16" s="220">
        <f>'APPROVED BUDGETS'!E7</f>
        <v>397.8</v>
      </c>
      <c r="L16" s="224">
        <f>'INVOICE 29'!L16 + 'INVOICE 29'!N16</f>
        <v>132.6</v>
      </c>
      <c r="M16" s="378"/>
      <c r="N16" s="175"/>
      <c r="O16" s="236">
        <f t="shared" si="0"/>
        <v>265.20000000000005</v>
      </c>
    </row>
    <row r="17" spans="1:15" ht="21" customHeight="1">
      <c r="A17" s="240" t="str">
        <f>'APPROVED BUDGETS'!B8</f>
        <v>Workers Comp</v>
      </c>
      <c r="B17" s="214">
        <f>'APPROVED BUDGETS'!C8</f>
        <v>582.4</v>
      </c>
      <c r="C17" s="224">
        <f>'INVOICE 29'!C17 + 'INVOICE 29'!E17</f>
        <v>194.12</v>
      </c>
      <c r="D17" s="375"/>
      <c r="E17" s="173"/>
      <c r="F17" s="215">
        <f t="shared" si="2"/>
        <v>388.28</v>
      </c>
      <c r="G17" s="220"/>
      <c r="H17" s="221"/>
      <c r="I17" s="222"/>
      <c r="J17" s="223"/>
      <c r="K17" s="220">
        <f>'APPROVED BUDGETS'!E8</f>
        <v>72.8</v>
      </c>
      <c r="L17" s="224">
        <f>'INVOICE 29'!L17 + 'INVOICE 29'!N17</f>
        <v>24.28</v>
      </c>
      <c r="M17" s="378"/>
      <c r="N17" s="175"/>
      <c r="O17" s="236">
        <f t="shared" si="0"/>
        <v>48.519999999999996</v>
      </c>
    </row>
    <row r="18" spans="1:15" ht="21" customHeight="1">
      <c r="A18" s="240" t="str">
        <f>'APPROVED BUDGETS'!B9</f>
        <v>Retirement</v>
      </c>
      <c r="B18" s="214">
        <f>'APPROVED BUDGETS'!C9</f>
        <v>3744</v>
      </c>
      <c r="C18" s="224">
        <f>'INVOICE 29'!C18 + 'INVOICE 29'!E18</f>
        <v>1248</v>
      </c>
      <c r="D18" s="375"/>
      <c r="E18" s="173"/>
      <c r="F18" s="215">
        <f t="shared" si="2"/>
        <v>2496</v>
      </c>
      <c r="G18" s="220"/>
      <c r="H18" s="221"/>
      <c r="I18" s="222"/>
      <c r="J18" s="223"/>
      <c r="K18" s="220">
        <f>'APPROVED BUDGETS'!E9</f>
        <v>468</v>
      </c>
      <c r="L18" s="224">
        <f>'INVOICE 29'!L18 + 'INVOICE 29'!N18</f>
        <v>156</v>
      </c>
      <c r="M18" s="378"/>
      <c r="N18" s="175"/>
      <c r="O18" s="236">
        <f t="shared" si="0"/>
        <v>312</v>
      </c>
    </row>
    <row r="19" spans="1:15" ht="21" customHeight="1">
      <c r="A19" s="240" t="str">
        <f>'APPROVED BUDGETS'!B10</f>
        <v>Office Supplies</v>
      </c>
      <c r="B19" s="214">
        <f>'APPROVED BUDGETS'!C10</f>
        <v>2000</v>
      </c>
      <c r="C19" s="224">
        <f>'INVOICE 29'!C19 + 'INVOICE 29'!E19</f>
        <v>246.39</v>
      </c>
      <c r="D19" s="375"/>
      <c r="E19" s="173"/>
      <c r="F19" s="215">
        <f t="shared" si="2"/>
        <v>1753.6100000000001</v>
      </c>
      <c r="G19" s="220"/>
      <c r="H19" s="221"/>
      <c r="I19" s="222"/>
      <c r="J19" s="223"/>
      <c r="K19" s="220">
        <f>'APPROVED BUDGETS'!E10</f>
        <v>0</v>
      </c>
      <c r="L19" s="224">
        <f>'INVOICE 29'!L19 + 'INVOICE 29'!N19</f>
        <v>0</v>
      </c>
      <c r="M19" s="378"/>
      <c r="N19" s="175"/>
      <c r="O19" s="236">
        <f t="shared" si="0"/>
        <v>0</v>
      </c>
    </row>
    <row r="20" spans="1:15" ht="21" customHeight="1">
      <c r="A20" s="240" t="str">
        <f>'APPROVED BUDGETS'!B11</f>
        <v>Utilities</v>
      </c>
      <c r="B20" s="214">
        <f>'APPROVED BUDGETS'!C11</f>
        <v>2500</v>
      </c>
      <c r="C20" s="224">
        <f>'INVOICE 29'!C20 + 'INVOICE 29'!E20</f>
        <v>782.2</v>
      </c>
      <c r="D20" s="375"/>
      <c r="E20" s="173"/>
      <c r="F20" s="215">
        <f t="shared" si="2"/>
        <v>1717.8</v>
      </c>
      <c r="G20" s="220"/>
      <c r="H20" s="221"/>
      <c r="I20" s="222"/>
      <c r="J20" s="223"/>
      <c r="K20" s="220">
        <f>'APPROVED BUDGETS'!E11</f>
        <v>2300</v>
      </c>
      <c r="L20" s="224">
        <f>'INVOICE 29'!L20 + 'INVOICE 29'!N20</f>
        <v>817.8</v>
      </c>
      <c r="M20" s="378"/>
      <c r="N20" s="175"/>
      <c r="O20" s="236">
        <f t="shared" si="0"/>
        <v>1482.2</v>
      </c>
    </row>
    <row r="21" spans="1:15" ht="21" customHeight="1">
      <c r="A21" s="240" t="str">
        <f>'APPROVED BUDGETS'!B12</f>
        <v>Rent</v>
      </c>
      <c r="B21" s="214">
        <f>'APPROVED BUDGETS'!C12</f>
        <v>0</v>
      </c>
      <c r="C21" s="224">
        <f>'INVOICE 29'!C21 + 'INVOICE 29'!E21</f>
        <v>0</v>
      </c>
      <c r="D21" s="375"/>
      <c r="E21" s="173"/>
      <c r="F21" s="215">
        <f t="shared" si="2"/>
        <v>0</v>
      </c>
      <c r="G21" s="220"/>
      <c r="H21" s="221"/>
      <c r="I21" s="222"/>
      <c r="J21" s="223"/>
      <c r="K21" s="220">
        <f>'APPROVED BUDGETS'!E12</f>
        <v>3651.6</v>
      </c>
      <c r="L21" s="224">
        <f>'INVOICE 29'!L21 + 'INVOICE 29'!N21</f>
        <v>1217.2</v>
      </c>
      <c r="M21" s="378"/>
      <c r="N21" s="175"/>
      <c r="O21" s="236">
        <f t="shared" si="0"/>
        <v>2434.3999999999996</v>
      </c>
    </row>
    <row r="22" spans="1:15" ht="21" customHeight="1">
      <c r="A22" s="240" t="str">
        <f>'APPROVED BUDGETS'!B13</f>
        <v>Staff/Victim Travel</v>
      </c>
      <c r="B22" s="214">
        <f>'APPROVED BUDGETS'!C13</f>
        <v>1500</v>
      </c>
      <c r="C22" s="224">
        <f>'INVOICE 29'!C22 + 'INVOICE 29'!E22</f>
        <v>143.22</v>
      </c>
      <c r="D22" s="375"/>
      <c r="E22" s="173"/>
      <c r="F22" s="215">
        <f t="shared" si="2"/>
        <v>1356.78</v>
      </c>
      <c r="G22" s="220"/>
      <c r="H22" s="221"/>
      <c r="I22" s="222"/>
      <c r="J22" s="223"/>
      <c r="K22" s="220">
        <f>'APPROVED BUDGETS'!E13</f>
        <v>0</v>
      </c>
      <c r="L22" s="224">
        <f>'INVOICE 29'!L22 + 'INVOICE 29'!N22</f>
        <v>0</v>
      </c>
      <c r="M22" s="378"/>
      <c r="N22" s="175"/>
      <c r="O22" s="236">
        <f t="shared" si="0"/>
        <v>0</v>
      </c>
    </row>
    <row r="23" spans="1:15" ht="21" customHeight="1">
      <c r="A23" s="240">
        <f>'APPROVED BUDGETS'!B14</f>
        <v>0</v>
      </c>
      <c r="B23" s="214">
        <f>'APPROVED BUDGETS'!C14</f>
        <v>0</v>
      </c>
      <c r="C23" s="224">
        <f>'INVOICE 29'!C23 + 'INVOICE 29'!E23</f>
        <v>0</v>
      </c>
      <c r="D23" s="375"/>
      <c r="E23" s="173"/>
      <c r="F23" s="215">
        <f t="shared" si="1"/>
        <v>0</v>
      </c>
      <c r="G23" s="220"/>
      <c r="H23" s="221"/>
      <c r="I23" s="222"/>
      <c r="J23" s="229"/>
      <c r="K23" s="220">
        <f>'APPROVED BUDGETS'!E14</f>
        <v>0</v>
      </c>
      <c r="L23" s="224">
        <f>'INVOICE 29'!L23 + 'INVOICE 29'!N23</f>
        <v>0</v>
      </c>
      <c r="M23" s="378"/>
      <c r="N23" s="176"/>
      <c r="O23" s="236">
        <f t="shared" ref="O23:O32" si="3">SUM(K23)-(L23+N23)</f>
        <v>0</v>
      </c>
    </row>
    <row r="24" spans="1:15" ht="21" customHeight="1">
      <c r="A24" s="240">
        <f>'APPROVED BUDGETS'!B15</f>
        <v>0</v>
      </c>
      <c r="B24" s="214">
        <f>'APPROVED BUDGETS'!C15</f>
        <v>0</v>
      </c>
      <c r="C24" s="224">
        <f>'INVOICE 29'!C24 + 'INVOICE 29'!E24</f>
        <v>0</v>
      </c>
      <c r="D24" s="375"/>
      <c r="E24" s="173"/>
      <c r="F24" s="215">
        <f t="shared" si="1"/>
        <v>0</v>
      </c>
      <c r="G24" s="220"/>
      <c r="H24" s="221"/>
      <c r="I24" s="222"/>
      <c r="J24" s="229"/>
      <c r="K24" s="220">
        <f>'APPROVED BUDGETS'!E15</f>
        <v>0</v>
      </c>
      <c r="L24" s="224">
        <f>'INVOICE 29'!L24 + 'INVOICE 29'!N24</f>
        <v>0</v>
      </c>
      <c r="M24" s="378"/>
      <c r="N24" s="176"/>
      <c r="O24" s="236">
        <f t="shared" si="3"/>
        <v>0</v>
      </c>
    </row>
    <row r="25" spans="1:15" ht="21" customHeight="1">
      <c r="A25" s="240">
        <f>'APPROVED BUDGETS'!B16</f>
        <v>0</v>
      </c>
      <c r="B25" s="214">
        <f>'APPROVED BUDGETS'!C16</f>
        <v>0</v>
      </c>
      <c r="C25" s="224">
        <f>'INVOICE 29'!C25 + 'INVOICE 29'!E25</f>
        <v>0</v>
      </c>
      <c r="D25" s="375"/>
      <c r="E25" s="173"/>
      <c r="F25" s="215">
        <f t="shared" si="1"/>
        <v>0</v>
      </c>
      <c r="G25" s="220"/>
      <c r="H25" s="221"/>
      <c r="I25" s="222"/>
      <c r="J25" s="229"/>
      <c r="K25" s="220">
        <f>'APPROVED BUDGETS'!E16</f>
        <v>0</v>
      </c>
      <c r="L25" s="224">
        <f>'INVOICE 29'!L25 + 'INVOICE 29'!N25</f>
        <v>0</v>
      </c>
      <c r="M25" s="378"/>
      <c r="N25" s="176"/>
      <c r="O25" s="236">
        <f t="shared" si="3"/>
        <v>0</v>
      </c>
    </row>
    <row r="26" spans="1:15" ht="21" customHeight="1">
      <c r="A26" s="240">
        <f>'APPROVED BUDGETS'!B17</f>
        <v>0</v>
      </c>
      <c r="B26" s="214">
        <f>'APPROVED BUDGETS'!C17</f>
        <v>0</v>
      </c>
      <c r="C26" s="224">
        <f>'INVOICE 29'!C26 + 'INVOICE 29'!E26</f>
        <v>0</v>
      </c>
      <c r="D26" s="375"/>
      <c r="E26" s="173"/>
      <c r="F26" s="215">
        <f t="shared" si="1"/>
        <v>0</v>
      </c>
      <c r="G26" s="220"/>
      <c r="H26" s="221"/>
      <c r="I26" s="222"/>
      <c r="J26" s="229"/>
      <c r="K26" s="220">
        <f>'APPROVED BUDGETS'!E17</f>
        <v>0</v>
      </c>
      <c r="L26" s="224">
        <f>'INVOICE 29'!L26 + 'INVOICE 29'!N26</f>
        <v>0</v>
      </c>
      <c r="M26" s="378"/>
      <c r="N26" s="176"/>
      <c r="O26" s="236">
        <f t="shared" si="3"/>
        <v>0</v>
      </c>
    </row>
    <row r="27" spans="1:15" ht="21" customHeight="1">
      <c r="A27" s="240">
        <f>'APPROVED BUDGETS'!B18</f>
        <v>0</v>
      </c>
      <c r="B27" s="214">
        <f>'APPROVED BUDGETS'!C18</f>
        <v>0</v>
      </c>
      <c r="C27" s="224">
        <f>'INVOICE 29'!C27 + 'INVOICE 29'!E27</f>
        <v>0</v>
      </c>
      <c r="D27" s="375"/>
      <c r="E27" s="173"/>
      <c r="F27" s="215">
        <f t="shared" si="1"/>
        <v>0</v>
      </c>
      <c r="G27" s="220"/>
      <c r="H27" s="221"/>
      <c r="I27" s="222"/>
      <c r="J27" s="229"/>
      <c r="K27" s="220">
        <f>'APPROVED BUDGETS'!E18</f>
        <v>0</v>
      </c>
      <c r="L27" s="224">
        <f>'INVOICE 29'!L27 + 'INVOICE 29'!N27</f>
        <v>0</v>
      </c>
      <c r="M27" s="378"/>
      <c r="N27" s="176"/>
      <c r="O27" s="236">
        <f t="shared" si="3"/>
        <v>0</v>
      </c>
    </row>
    <row r="28" spans="1:15" ht="21" customHeight="1">
      <c r="A28" s="240">
        <f>'APPROVED BUDGETS'!B19</f>
        <v>0</v>
      </c>
      <c r="B28" s="214">
        <f>'APPROVED BUDGETS'!C19</f>
        <v>0</v>
      </c>
      <c r="C28" s="224">
        <f>'INVOICE 29'!C28 + 'INVOICE 29'!E28</f>
        <v>0</v>
      </c>
      <c r="D28" s="375"/>
      <c r="E28" s="173"/>
      <c r="F28" s="215">
        <f t="shared" si="1"/>
        <v>0</v>
      </c>
      <c r="G28" s="220"/>
      <c r="H28" s="221"/>
      <c r="I28" s="222"/>
      <c r="J28" s="229"/>
      <c r="K28" s="220">
        <f>'APPROVED BUDGETS'!E19</f>
        <v>0</v>
      </c>
      <c r="L28" s="224">
        <f>'INVOICE 29'!L28 + 'INVOICE 29'!N28</f>
        <v>0</v>
      </c>
      <c r="M28" s="378"/>
      <c r="N28" s="176"/>
      <c r="O28" s="236">
        <f t="shared" si="3"/>
        <v>0</v>
      </c>
    </row>
    <row r="29" spans="1:15" ht="21" customHeight="1">
      <c r="A29" s="240">
        <f>'APPROVED BUDGETS'!B20</f>
        <v>0</v>
      </c>
      <c r="B29" s="214">
        <f>'APPROVED BUDGETS'!C20</f>
        <v>0</v>
      </c>
      <c r="C29" s="224">
        <f>'INVOICE 29'!C29 + 'INVOICE 29'!E29</f>
        <v>0</v>
      </c>
      <c r="D29" s="375"/>
      <c r="E29" s="173"/>
      <c r="F29" s="215">
        <f t="shared" si="1"/>
        <v>0</v>
      </c>
      <c r="G29" s="220"/>
      <c r="H29" s="221"/>
      <c r="I29" s="222"/>
      <c r="J29" s="229"/>
      <c r="K29" s="220">
        <f>'APPROVED BUDGETS'!E20</f>
        <v>0</v>
      </c>
      <c r="L29" s="224">
        <f>'INVOICE 29'!L29 + 'INVOICE 29'!N29</f>
        <v>0</v>
      </c>
      <c r="M29" s="378"/>
      <c r="N29" s="176"/>
      <c r="O29" s="236">
        <f t="shared" si="3"/>
        <v>0</v>
      </c>
    </row>
    <row r="30" spans="1:15" ht="21" customHeight="1">
      <c r="A30" s="240">
        <f>'APPROVED BUDGETS'!B21</f>
        <v>0</v>
      </c>
      <c r="B30" s="214">
        <f>'APPROVED BUDGETS'!C21</f>
        <v>0</v>
      </c>
      <c r="C30" s="224">
        <f>'INVOICE 29'!C30 + 'INVOICE 29'!E30</f>
        <v>0</v>
      </c>
      <c r="D30" s="375"/>
      <c r="E30" s="173"/>
      <c r="F30" s="215">
        <f t="shared" si="1"/>
        <v>0</v>
      </c>
      <c r="G30" s="220"/>
      <c r="H30" s="221"/>
      <c r="I30" s="222"/>
      <c r="J30" s="229"/>
      <c r="K30" s="220">
        <f>'APPROVED BUDGETS'!E21</f>
        <v>0</v>
      </c>
      <c r="L30" s="224">
        <f>'INVOICE 29'!L30 + 'INVOICE 29'!N30</f>
        <v>0</v>
      </c>
      <c r="M30" s="378"/>
      <c r="N30" s="176"/>
      <c r="O30" s="236">
        <f t="shared" si="3"/>
        <v>0</v>
      </c>
    </row>
    <row r="31" spans="1:15" ht="21" customHeight="1">
      <c r="A31" s="240">
        <f>'APPROVED BUDGETS'!B22</f>
        <v>0</v>
      </c>
      <c r="B31" s="214">
        <f>'APPROVED BUDGETS'!C22</f>
        <v>0</v>
      </c>
      <c r="C31" s="224">
        <f>'INVOICE 29'!C31 + 'INVOICE 29'!E31</f>
        <v>0</v>
      </c>
      <c r="D31" s="375"/>
      <c r="E31" s="173"/>
      <c r="F31" s="215">
        <f t="shared" si="1"/>
        <v>0</v>
      </c>
      <c r="G31" s="220"/>
      <c r="H31" s="221"/>
      <c r="I31" s="222"/>
      <c r="J31" s="229"/>
      <c r="K31" s="220">
        <f>'APPROVED BUDGETS'!E22</f>
        <v>0</v>
      </c>
      <c r="L31" s="224">
        <f>'INVOICE 29'!L31 + 'INVOICE 29'!N31</f>
        <v>0</v>
      </c>
      <c r="M31" s="378"/>
      <c r="N31" s="176"/>
      <c r="O31" s="236">
        <f t="shared" si="3"/>
        <v>0</v>
      </c>
    </row>
    <row r="32" spans="1:15" ht="21" customHeight="1" thickBot="1">
      <c r="A32" s="240">
        <f>'APPROVED BUDGETS'!B23</f>
        <v>0</v>
      </c>
      <c r="B32" s="214">
        <f>'APPROVED BUDGETS'!C23</f>
        <v>0</v>
      </c>
      <c r="C32" s="224">
        <f>'INVOICE 29'!C32 + 'INVOICE 29'!E32</f>
        <v>0</v>
      </c>
      <c r="D32" s="376"/>
      <c r="E32" s="184"/>
      <c r="F32" s="230">
        <f t="shared" si="1"/>
        <v>0</v>
      </c>
      <c r="G32" s="231"/>
      <c r="H32" s="232"/>
      <c r="I32" s="233"/>
      <c r="J32" s="234"/>
      <c r="K32" s="220">
        <f>'APPROVED BUDGETS'!E23</f>
        <v>0</v>
      </c>
      <c r="L32" s="224">
        <f>'INVOICE 29'!L32 + 'INVOICE 29'!N32</f>
        <v>0</v>
      </c>
      <c r="M32" s="379"/>
      <c r="N32" s="185"/>
      <c r="O32" s="236">
        <f t="shared" si="3"/>
        <v>0</v>
      </c>
    </row>
    <row r="33" spans="1:16" ht="25" customHeight="1" thickBot="1">
      <c r="A33" s="241" t="s">
        <v>14</v>
      </c>
      <c r="B33" s="227">
        <f t="shared" ref="B33:N33" si="4">SUM(B13:B32)</f>
        <v>55108.800000000003</v>
      </c>
      <c r="C33" s="228">
        <f t="shared" si="4"/>
        <v>17541.410000000003</v>
      </c>
      <c r="D33" s="186">
        <f t="shared" si="4"/>
        <v>0</v>
      </c>
      <c r="E33" s="186">
        <f t="shared" si="4"/>
        <v>0</v>
      </c>
      <c r="F33" s="235">
        <f>SUM(F13:F32)</f>
        <v>37567.39</v>
      </c>
      <c r="G33" s="227">
        <f t="shared" si="4"/>
        <v>0</v>
      </c>
      <c r="H33" s="228">
        <f t="shared" si="4"/>
        <v>0</v>
      </c>
      <c r="I33" s="228">
        <f t="shared" si="4"/>
        <v>0</v>
      </c>
      <c r="J33" s="235">
        <f t="shared" si="4"/>
        <v>0</v>
      </c>
      <c r="K33" s="227">
        <f t="shared" si="4"/>
        <v>13777.2</v>
      </c>
      <c r="L33" s="228">
        <f>SUM(L13:L32)</f>
        <v>4705.3900000000003</v>
      </c>
      <c r="M33" s="186">
        <f t="shared" si="4"/>
        <v>0</v>
      </c>
      <c r="N33" s="186">
        <f t="shared" si="4"/>
        <v>0</v>
      </c>
      <c r="O33" s="235">
        <f t="shared" ref="O33" si="5">SUM(O13:O32)</f>
        <v>9071.81</v>
      </c>
    </row>
    <row r="34" spans="1:16" ht="27" customHeight="1" thickBot="1">
      <c r="A34" s="528" t="s">
        <v>15</v>
      </c>
      <c r="B34" s="529"/>
      <c r="C34" s="530"/>
      <c r="D34" s="531"/>
      <c r="E34" s="531"/>
      <c r="F34" s="531"/>
      <c r="G34" s="531"/>
      <c r="H34" s="532"/>
      <c r="I34" s="50"/>
      <c r="K34" s="211"/>
      <c r="L34" s="167" t="s">
        <v>16</v>
      </c>
      <c r="M34" s="556"/>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6">E22</f>
        <v>0</v>
      </c>
      <c r="C49" s="412">
        <f t="shared" ref="C49:C54" si="7">N22</f>
        <v>0</v>
      </c>
      <c r="D49" s="373"/>
      <c r="E49" s="373"/>
      <c r="F49" s="373"/>
      <c r="G49" s="373"/>
      <c r="H49" s="373"/>
      <c r="I49" s="373"/>
      <c r="J49" s="373"/>
      <c r="K49" s="373"/>
      <c r="L49" s="373"/>
    </row>
    <row r="50" spans="1:12" ht="21" customHeight="1">
      <c r="A50" s="402" t="s">
        <v>306</v>
      </c>
      <c r="B50" s="409">
        <f t="shared" si="6"/>
        <v>0</v>
      </c>
      <c r="C50" s="412">
        <f t="shared" si="7"/>
        <v>0</v>
      </c>
      <c r="D50" s="373"/>
      <c r="E50" s="373"/>
      <c r="F50" s="373"/>
      <c r="G50" s="373"/>
      <c r="H50" s="373"/>
      <c r="I50" s="373"/>
      <c r="J50" s="373"/>
      <c r="K50" s="373"/>
      <c r="L50" s="373"/>
    </row>
    <row r="51" spans="1:12" ht="21" customHeight="1">
      <c r="A51" s="402" t="s">
        <v>307</v>
      </c>
      <c r="B51" s="409">
        <f t="shared" si="6"/>
        <v>0</v>
      </c>
      <c r="C51" s="412">
        <f t="shared" si="7"/>
        <v>0</v>
      </c>
      <c r="D51" s="373"/>
      <c r="E51" s="373"/>
      <c r="F51" s="373"/>
      <c r="G51" s="373"/>
      <c r="H51" s="373"/>
      <c r="I51" s="373"/>
      <c r="J51" s="373"/>
      <c r="K51" s="373"/>
      <c r="L51" s="373"/>
    </row>
    <row r="52" spans="1:12" ht="21" customHeight="1">
      <c r="A52" s="402" t="s">
        <v>308</v>
      </c>
      <c r="B52" s="409">
        <f t="shared" si="6"/>
        <v>0</v>
      </c>
      <c r="C52" s="412">
        <f t="shared" si="7"/>
        <v>0</v>
      </c>
      <c r="D52" s="373"/>
      <c r="E52" s="373"/>
      <c r="F52" s="373"/>
      <c r="G52" s="373"/>
      <c r="H52" s="373"/>
      <c r="I52" s="373"/>
      <c r="J52" s="373"/>
      <c r="K52" s="373"/>
      <c r="L52" s="373"/>
    </row>
    <row r="53" spans="1:12" ht="21" customHeight="1">
      <c r="A53" s="402" t="s">
        <v>309</v>
      </c>
      <c r="B53" s="409">
        <f t="shared" si="6"/>
        <v>0</v>
      </c>
      <c r="C53" s="412">
        <f t="shared" si="7"/>
        <v>0</v>
      </c>
      <c r="D53" s="373"/>
      <c r="E53" s="373"/>
      <c r="F53" s="373"/>
      <c r="G53" s="373"/>
      <c r="H53" s="373"/>
      <c r="I53" s="373"/>
      <c r="J53" s="373"/>
      <c r="K53" s="373"/>
      <c r="L53" s="373"/>
    </row>
    <row r="54" spans="1:12" ht="21" customHeight="1" thickBot="1">
      <c r="A54" s="402" t="s">
        <v>310</v>
      </c>
      <c r="B54" s="409">
        <f t="shared" si="6"/>
        <v>0</v>
      </c>
      <c r="C54" s="412">
        <f t="shared" si="7"/>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password="E6F1" sheet="1" objects="1" scenarios="1"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37.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heetViews>
  <sheetFormatPr defaultColWidth="9.1796875" defaultRowHeight="14.5"/>
  <cols>
    <col min="1" max="1" width="31.7265625" style="23" customWidth="1"/>
    <col min="2" max="2" width="15.7265625" style="23" customWidth="1"/>
    <col min="3" max="6" width="15.7265625" style="244" customWidth="1"/>
    <col min="7" max="10" width="15.7265625" style="244" hidden="1" customWidth="1"/>
    <col min="11" max="12" width="15.7265625" style="244"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0</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17541.410000000003</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37567.39</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
        <v>260</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23"/>
      <c r="D11" s="524"/>
      <c r="E11" s="237" t="s">
        <v>12</v>
      </c>
      <c r="F11" s="546"/>
      <c r="G11" s="547"/>
      <c r="H11" s="547"/>
      <c r="I11" s="547"/>
      <c r="J11" s="547"/>
      <c r="K11" s="548"/>
      <c r="N11" s="47" t="s">
        <v>271</v>
      </c>
      <c r="O11" s="238">
        <v>31</v>
      </c>
    </row>
    <row r="12" spans="1:18" ht="55" customHeight="1" thickBot="1">
      <c r="A12" s="242"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44"/>
    </row>
    <row r="13" spans="1:18" ht="21" customHeight="1">
      <c r="A13" s="239" t="str">
        <f>'APPROVED BUDGETS'!B4</f>
        <v>Executive Director</v>
      </c>
      <c r="B13" s="213">
        <f>'APPROVED BUDGETS'!C4</f>
        <v>10400</v>
      </c>
      <c r="C13" s="224">
        <f>'INVOICE 30'!C13 + 'INVOICE 30'!E13</f>
        <v>3466.68</v>
      </c>
      <c r="D13" s="374"/>
      <c r="E13" s="172"/>
      <c r="F13" s="215">
        <f>SUM(B13)-(C13+E13)</f>
        <v>6933.32</v>
      </c>
      <c r="G13" s="216"/>
      <c r="H13" s="217"/>
      <c r="I13" s="218"/>
      <c r="J13" s="219"/>
      <c r="K13" s="216">
        <f>'APPROVED BUDGETS'!E4</f>
        <v>5200</v>
      </c>
      <c r="L13" s="224">
        <f>'INVOICE 30'!L13 + 'INVOICE 30'!N13</f>
        <v>1733.32</v>
      </c>
      <c r="M13" s="377"/>
      <c r="N13" s="174"/>
      <c r="O13" s="236">
        <f t="shared" ref="O13:O22" si="0">SUM(K13)-(L13+N13)</f>
        <v>3466.6800000000003</v>
      </c>
    </row>
    <row r="14" spans="1:18" ht="21" customHeight="1">
      <c r="A14" s="240" t="str">
        <f>'APPROVED BUDGETS'!B5</f>
        <v>Victim Advocate</v>
      </c>
      <c r="B14" s="214">
        <f>'APPROVED BUDGETS'!C5</f>
        <v>31200</v>
      </c>
      <c r="C14" s="224">
        <f>'INVOICE 30'!C14 + 'INVOICE 30'!E14</f>
        <v>10400</v>
      </c>
      <c r="D14" s="375"/>
      <c r="E14" s="173"/>
      <c r="F14" s="215">
        <f t="shared" ref="F14:F32" si="1">SUM(B14)-(C14+E14)</f>
        <v>20800</v>
      </c>
      <c r="G14" s="220"/>
      <c r="H14" s="221"/>
      <c r="I14" s="222"/>
      <c r="J14" s="223"/>
      <c r="K14" s="220">
        <f>'APPROVED BUDGETS'!E5</f>
        <v>0</v>
      </c>
      <c r="L14" s="224">
        <f>'INVOICE 30'!L14 + 'INVOICE 30'!N14</f>
        <v>0</v>
      </c>
      <c r="M14" s="378"/>
      <c r="N14" s="175"/>
      <c r="O14" s="236">
        <f t="shared" si="0"/>
        <v>0</v>
      </c>
    </row>
    <row r="15" spans="1:18" ht="21" customHeight="1">
      <c r="A15" s="240" t="str">
        <f>'APPROVED BUDGETS'!B6</f>
        <v>Volunteer Advocates</v>
      </c>
      <c r="B15" s="214">
        <f>'APPROVED BUDGETS'!C6</f>
        <v>0</v>
      </c>
      <c r="C15" s="224">
        <f>'INVOICE 30'!C15 + 'INVOICE 30'!E15</f>
        <v>0</v>
      </c>
      <c r="D15" s="375"/>
      <c r="E15" s="173"/>
      <c r="F15" s="215">
        <f t="shared" ref="F15:F22" si="2">SUM(B15)-(C15+E15)</f>
        <v>0</v>
      </c>
      <c r="G15" s="220"/>
      <c r="H15" s="221"/>
      <c r="I15" s="222"/>
      <c r="J15" s="223"/>
      <c r="K15" s="220">
        <f>'APPROVED BUDGETS'!E6</f>
        <v>1687</v>
      </c>
      <c r="L15" s="224">
        <f>'INVOICE 30'!L15 + 'INVOICE 30'!N15</f>
        <v>624.19000000000005</v>
      </c>
      <c r="M15" s="378"/>
      <c r="N15" s="175"/>
      <c r="O15" s="236">
        <f t="shared" si="0"/>
        <v>1062.81</v>
      </c>
    </row>
    <row r="16" spans="1:18" ht="21" customHeight="1">
      <c r="A16" s="240" t="str">
        <f>'APPROVED BUDGETS'!B7</f>
        <v>FICA</v>
      </c>
      <c r="B16" s="214">
        <f>'APPROVED BUDGETS'!C7</f>
        <v>3182.4</v>
      </c>
      <c r="C16" s="224">
        <f>'INVOICE 30'!C16 + 'INVOICE 30'!E16</f>
        <v>1060.8</v>
      </c>
      <c r="D16" s="375"/>
      <c r="E16" s="173"/>
      <c r="F16" s="215">
        <f t="shared" si="2"/>
        <v>2121.6000000000004</v>
      </c>
      <c r="G16" s="220"/>
      <c r="H16" s="221"/>
      <c r="I16" s="222"/>
      <c r="J16" s="223"/>
      <c r="K16" s="220">
        <f>'APPROVED BUDGETS'!E7</f>
        <v>397.8</v>
      </c>
      <c r="L16" s="224">
        <f>'INVOICE 30'!L16 + 'INVOICE 30'!N16</f>
        <v>132.6</v>
      </c>
      <c r="M16" s="378"/>
      <c r="N16" s="175"/>
      <c r="O16" s="236">
        <f t="shared" si="0"/>
        <v>265.20000000000005</v>
      </c>
    </row>
    <row r="17" spans="1:15" ht="21" customHeight="1">
      <c r="A17" s="240" t="str">
        <f>'APPROVED BUDGETS'!B8</f>
        <v>Workers Comp</v>
      </c>
      <c r="B17" s="214">
        <f>'APPROVED BUDGETS'!C8</f>
        <v>582.4</v>
      </c>
      <c r="C17" s="224">
        <f>'INVOICE 30'!C17 + 'INVOICE 30'!E17</f>
        <v>194.12</v>
      </c>
      <c r="D17" s="375"/>
      <c r="E17" s="173"/>
      <c r="F17" s="215">
        <f t="shared" si="2"/>
        <v>388.28</v>
      </c>
      <c r="G17" s="220"/>
      <c r="H17" s="221"/>
      <c r="I17" s="222"/>
      <c r="J17" s="223"/>
      <c r="K17" s="220">
        <f>'APPROVED BUDGETS'!E8</f>
        <v>72.8</v>
      </c>
      <c r="L17" s="224">
        <f>'INVOICE 30'!L17 + 'INVOICE 30'!N17</f>
        <v>24.28</v>
      </c>
      <c r="M17" s="378"/>
      <c r="N17" s="175"/>
      <c r="O17" s="236">
        <f t="shared" si="0"/>
        <v>48.519999999999996</v>
      </c>
    </row>
    <row r="18" spans="1:15" ht="21" customHeight="1">
      <c r="A18" s="240" t="str">
        <f>'APPROVED BUDGETS'!B9</f>
        <v>Retirement</v>
      </c>
      <c r="B18" s="214">
        <f>'APPROVED BUDGETS'!C9</f>
        <v>3744</v>
      </c>
      <c r="C18" s="224">
        <f>'INVOICE 30'!C18 + 'INVOICE 30'!E18</f>
        <v>1248</v>
      </c>
      <c r="D18" s="375"/>
      <c r="E18" s="173"/>
      <c r="F18" s="215">
        <f t="shared" si="2"/>
        <v>2496</v>
      </c>
      <c r="G18" s="220"/>
      <c r="H18" s="221"/>
      <c r="I18" s="222"/>
      <c r="J18" s="223"/>
      <c r="K18" s="220">
        <f>'APPROVED BUDGETS'!E9</f>
        <v>468</v>
      </c>
      <c r="L18" s="224">
        <f>'INVOICE 30'!L18 + 'INVOICE 30'!N18</f>
        <v>156</v>
      </c>
      <c r="M18" s="378"/>
      <c r="N18" s="175"/>
      <c r="O18" s="236">
        <f t="shared" si="0"/>
        <v>312</v>
      </c>
    </row>
    <row r="19" spans="1:15" ht="21" customHeight="1">
      <c r="A19" s="240" t="str">
        <f>'APPROVED BUDGETS'!B10</f>
        <v>Office Supplies</v>
      </c>
      <c r="B19" s="214">
        <f>'APPROVED BUDGETS'!C10</f>
        <v>2000</v>
      </c>
      <c r="C19" s="224">
        <f>'INVOICE 30'!C19 + 'INVOICE 30'!E19</f>
        <v>246.39</v>
      </c>
      <c r="D19" s="375"/>
      <c r="E19" s="173"/>
      <c r="F19" s="215">
        <f t="shared" si="2"/>
        <v>1753.6100000000001</v>
      </c>
      <c r="G19" s="220"/>
      <c r="H19" s="221"/>
      <c r="I19" s="222"/>
      <c r="J19" s="223"/>
      <c r="K19" s="220">
        <f>'APPROVED BUDGETS'!E10</f>
        <v>0</v>
      </c>
      <c r="L19" s="224">
        <f>'INVOICE 30'!L19 + 'INVOICE 30'!N19</f>
        <v>0</v>
      </c>
      <c r="M19" s="378"/>
      <c r="N19" s="175"/>
      <c r="O19" s="236">
        <f t="shared" si="0"/>
        <v>0</v>
      </c>
    </row>
    <row r="20" spans="1:15" ht="21" customHeight="1">
      <c r="A20" s="240" t="str">
        <f>'APPROVED BUDGETS'!B11</f>
        <v>Utilities</v>
      </c>
      <c r="B20" s="214">
        <f>'APPROVED BUDGETS'!C11</f>
        <v>2500</v>
      </c>
      <c r="C20" s="224">
        <f>'INVOICE 30'!C20 + 'INVOICE 30'!E20</f>
        <v>782.2</v>
      </c>
      <c r="D20" s="375"/>
      <c r="E20" s="173"/>
      <c r="F20" s="215">
        <f t="shared" si="2"/>
        <v>1717.8</v>
      </c>
      <c r="G20" s="220"/>
      <c r="H20" s="221"/>
      <c r="I20" s="222"/>
      <c r="J20" s="223"/>
      <c r="K20" s="220">
        <f>'APPROVED BUDGETS'!E11</f>
        <v>2300</v>
      </c>
      <c r="L20" s="224">
        <f>'INVOICE 30'!L20 + 'INVOICE 30'!N20</f>
        <v>817.8</v>
      </c>
      <c r="M20" s="378"/>
      <c r="N20" s="175"/>
      <c r="O20" s="236">
        <f t="shared" si="0"/>
        <v>1482.2</v>
      </c>
    </row>
    <row r="21" spans="1:15" ht="21" customHeight="1">
      <c r="A21" s="240" t="str">
        <f>'APPROVED BUDGETS'!B12</f>
        <v>Rent</v>
      </c>
      <c r="B21" s="214">
        <f>'APPROVED BUDGETS'!C12</f>
        <v>0</v>
      </c>
      <c r="C21" s="224">
        <f>'INVOICE 30'!C21 + 'INVOICE 30'!E21</f>
        <v>0</v>
      </c>
      <c r="D21" s="375"/>
      <c r="E21" s="173"/>
      <c r="F21" s="215">
        <f t="shared" si="2"/>
        <v>0</v>
      </c>
      <c r="G21" s="220"/>
      <c r="H21" s="221"/>
      <c r="I21" s="222"/>
      <c r="J21" s="223"/>
      <c r="K21" s="220">
        <f>'APPROVED BUDGETS'!E12</f>
        <v>3651.6</v>
      </c>
      <c r="L21" s="224">
        <f>'INVOICE 30'!L21 + 'INVOICE 30'!N21</f>
        <v>1217.2</v>
      </c>
      <c r="M21" s="378"/>
      <c r="N21" s="175"/>
      <c r="O21" s="236">
        <f t="shared" si="0"/>
        <v>2434.3999999999996</v>
      </c>
    </row>
    <row r="22" spans="1:15" ht="21" customHeight="1">
      <c r="A22" s="240" t="str">
        <f>'APPROVED BUDGETS'!B13</f>
        <v>Staff/Victim Travel</v>
      </c>
      <c r="B22" s="214">
        <f>'APPROVED BUDGETS'!C13</f>
        <v>1500</v>
      </c>
      <c r="C22" s="224">
        <f>'INVOICE 30'!C22 + 'INVOICE 30'!E22</f>
        <v>143.22</v>
      </c>
      <c r="D22" s="375"/>
      <c r="E22" s="173"/>
      <c r="F22" s="215">
        <f t="shared" si="2"/>
        <v>1356.78</v>
      </c>
      <c r="G22" s="220"/>
      <c r="H22" s="221"/>
      <c r="I22" s="222"/>
      <c r="J22" s="223"/>
      <c r="K22" s="220">
        <f>'APPROVED BUDGETS'!E13</f>
        <v>0</v>
      </c>
      <c r="L22" s="224">
        <f>'INVOICE 30'!L22 + 'INVOICE 30'!N22</f>
        <v>0</v>
      </c>
      <c r="M22" s="378"/>
      <c r="N22" s="175"/>
      <c r="O22" s="236">
        <f t="shared" si="0"/>
        <v>0</v>
      </c>
    </row>
    <row r="23" spans="1:15" ht="21" customHeight="1">
      <c r="A23" s="240">
        <f>'APPROVED BUDGETS'!B14</f>
        <v>0</v>
      </c>
      <c r="B23" s="214">
        <f>'APPROVED BUDGETS'!C14</f>
        <v>0</v>
      </c>
      <c r="C23" s="224">
        <f>'INVOICE 30'!C23 + 'INVOICE 30'!E23</f>
        <v>0</v>
      </c>
      <c r="D23" s="375"/>
      <c r="E23" s="173"/>
      <c r="F23" s="215">
        <f t="shared" si="1"/>
        <v>0</v>
      </c>
      <c r="G23" s="220"/>
      <c r="H23" s="221"/>
      <c r="I23" s="222"/>
      <c r="J23" s="229"/>
      <c r="K23" s="220">
        <f>'APPROVED BUDGETS'!E14</f>
        <v>0</v>
      </c>
      <c r="L23" s="224">
        <f>'INVOICE 30'!L23 + 'INVOICE 30'!N23</f>
        <v>0</v>
      </c>
      <c r="M23" s="378"/>
      <c r="N23" s="176"/>
      <c r="O23" s="236">
        <f t="shared" ref="O23:O32" si="3">SUM(K23)-(L23+N23)</f>
        <v>0</v>
      </c>
    </row>
    <row r="24" spans="1:15" ht="21" customHeight="1">
      <c r="A24" s="240">
        <f>'APPROVED BUDGETS'!B15</f>
        <v>0</v>
      </c>
      <c r="B24" s="214">
        <f>'APPROVED BUDGETS'!C15</f>
        <v>0</v>
      </c>
      <c r="C24" s="224">
        <f>'INVOICE 30'!C24 + 'INVOICE 30'!E24</f>
        <v>0</v>
      </c>
      <c r="D24" s="375"/>
      <c r="E24" s="173"/>
      <c r="F24" s="215">
        <f t="shared" si="1"/>
        <v>0</v>
      </c>
      <c r="G24" s="220"/>
      <c r="H24" s="221"/>
      <c r="I24" s="222"/>
      <c r="J24" s="229"/>
      <c r="K24" s="220">
        <f>'APPROVED BUDGETS'!E15</f>
        <v>0</v>
      </c>
      <c r="L24" s="224">
        <f>'INVOICE 30'!L24 + 'INVOICE 30'!N24</f>
        <v>0</v>
      </c>
      <c r="M24" s="378"/>
      <c r="N24" s="176"/>
      <c r="O24" s="236">
        <f t="shared" si="3"/>
        <v>0</v>
      </c>
    </row>
    <row r="25" spans="1:15" ht="21" customHeight="1">
      <c r="A25" s="240">
        <f>'APPROVED BUDGETS'!B16</f>
        <v>0</v>
      </c>
      <c r="B25" s="214">
        <f>'APPROVED BUDGETS'!C16</f>
        <v>0</v>
      </c>
      <c r="C25" s="224">
        <f>'INVOICE 30'!C25 + 'INVOICE 30'!E25</f>
        <v>0</v>
      </c>
      <c r="D25" s="375"/>
      <c r="E25" s="173"/>
      <c r="F25" s="215">
        <f t="shared" si="1"/>
        <v>0</v>
      </c>
      <c r="G25" s="220"/>
      <c r="H25" s="221"/>
      <c r="I25" s="222"/>
      <c r="J25" s="229"/>
      <c r="K25" s="220">
        <f>'APPROVED BUDGETS'!E16</f>
        <v>0</v>
      </c>
      <c r="L25" s="224">
        <f>'INVOICE 30'!L25 + 'INVOICE 30'!N25</f>
        <v>0</v>
      </c>
      <c r="M25" s="378"/>
      <c r="N25" s="176"/>
      <c r="O25" s="236">
        <f t="shared" si="3"/>
        <v>0</v>
      </c>
    </row>
    <row r="26" spans="1:15" ht="21" customHeight="1">
      <c r="A26" s="240">
        <f>'APPROVED BUDGETS'!B17</f>
        <v>0</v>
      </c>
      <c r="B26" s="214">
        <f>'APPROVED BUDGETS'!C17</f>
        <v>0</v>
      </c>
      <c r="C26" s="224">
        <f>'INVOICE 30'!C26 + 'INVOICE 30'!E26</f>
        <v>0</v>
      </c>
      <c r="D26" s="375"/>
      <c r="E26" s="173"/>
      <c r="F26" s="215">
        <f t="shared" si="1"/>
        <v>0</v>
      </c>
      <c r="G26" s="220"/>
      <c r="H26" s="221"/>
      <c r="I26" s="222"/>
      <c r="J26" s="229"/>
      <c r="K26" s="220">
        <f>'APPROVED BUDGETS'!E17</f>
        <v>0</v>
      </c>
      <c r="L26" s="224">
        <f>'INVOICE 30'!L26 + 'INVOICE 30'!N26</f>
        <v>0</v>
      </c>
      <c r="M26" s="378"/>
      <c r="N26" s="176"/>
      <c r="O26" s="236">
        <f t="shared" si="3"/>
        <v>0</v>
      </c>
    </row>
    <row r="27" spans="1:15" ht="21" customHeight="1">
      <c r="A27" s="240">
        <f>'APPROVED BUDGETS'!B18</f>
        <v>0</v>
      </c>
      <c r="B27" s="214">
        <f>'APPROVED BUDGETS'!C18</f>
        <v>0</v>
      </c>
      <c r="C27" s="224">
        <f>'INVOICE 30'!C27 + 'INVOICE 30'!E27</f>
        <v>0</v>
      </c>
      <c r="D27" s="375"/>
      <c r="E27" s="173"/>
      <c r="F27" s="215">
        <f t="shared" si="1"/>
        <v>0</v>
      </c>
      <c r="G27" s="220"/>
      <c r="H27" s="221"/>
      <c r="I27" s="222"/>
      <c r="J27" s="229"/>
      <c r="K27" s="220">
        <f>'APPROVED BUDGETS'!E18</f>
        <v>0</v>
      </c>
      <c r="L27" s="224">
        <f>'INVOICE 30'!L27 + 'INVOICE 30'!N27</f>
        <v>0</v>
      </c>
      <c r="M27" s="378"/>
      <c r="N27" s="176"/>
      <c r="O27" s="236">
        <f t="shared" si="3"/>
        <v>0</v>
      </c>
    </row>
    <row r="28" spans="1:15" ht="21" customHeight="1">
      <c r="A28" s="240">
        <f>'APPROVED BUDGETS'!B19</f>
        <v>0</v>
      </c>
      <c r="B28" s="214">
        <f>'APPROVED BUDGETS'!C19</f>
        <v>0</v>
      </c>
      <c r="C28" s="224">
        <f>'INVOICE 30'!C28 + 'INVOICE 30'!E28</f>
        <v>0</v>
      </c>
      <c r="D28" s="375"/>
      <c r="E28" s="173"/>
      <c r="F28" s="215">
        <f t="shared" si="1"/>
        <v>0</v>
      </c>
      <c r="G28" s="220"/>
      <c r="H28" s="221"/>
      <c r="I28" s="222"/>
      <c r="J28" s="229"/>
      <c r="K28" s="220">
        <f>'APPROVED BUDGETS'!E19</f>
        <v>0</v>
      </c>
      <c r="L28" s="224">
        <f>'INVOICE 30'!L28 + 'INVOICE 30'!N28</f>
        <v>0</v>
      </c>
      <c r="M28" s="378"/>
      <c r="N28" s="176"/>
      <c r="O28" s="236">
        <f t="shared" si="3"/>
        <v>0</v>
      </c>
    </row>
    <row r="29" spans="1:15" ht="21" customHeight="1">
      <c r="A29" s="240">
        <f>'APPROVED BUDGETS'!B20</f>
        <v>0</v>
      </c>
      <c r="B29" s="214">
        <f>'APPROVED BUDGETS'!C20</f>
        <v>0</v>
      </c>
      <c r="C29" s="224">
        <f>'INVOICE 30'!C29 + 'INVOICE 30'!E29</f>
        <v>0</v>
      </c>
      <c r="D29" s="375"/>
      <c r="E29" s="173"/>
      <c r="F29" s="215">
        <f t="shared" si="1"/>
        <v>0</v>
      </c>
      <c r="G29" s="220"/>
      <c r="H29" s="221"/>
      <c r="I29" s="222"/>
      <c r="J29" s="229"/>
      <c r="K29" s="220">
        <f>'APPROVED BUDGETS'!E20</f>
        <v>0</v>
      </c>
      <c r="L29" s="224">
        <f>'INVOICE 30'!L29 + 'INVOICE 30'!N29</f>
        <v>0</v>
      </c>
      <c r="M29" s="378"/>
      <c r="N29" s="176"/>
      <c r="O29" s="236">
        <f t="shared" si="3"/>
        <v>0</v>
      </c>
    </row>
    <row r="30" spans="1:15" ht="21" customHeight="1">
      <c r="A30" s="240">
        <f>'APPROVED BUDGETS'!B21</f>
        <v>0</v>
      </c>
      <c r="B30" s="214">
        <f>'APPROVED BUDGETS'!C21</f>
        <v>0</v>
      </c>
      <c r="C30" s="224">
        <f>'INVOICE 30'!C30 + 'INVOICE 30'!E30</f>
        <v>0</v>
      </c>
      <c r="D30" s="375"/>
      <c r="E30" s="173"/>
      <c r="F30" s="215">
        <f t="shared" si="1"/>
        <v>0</v>
      </c>
      <c r="G30" s="220"/>
      <c r="H30" s="221"/>
      <c r="I30" s="222"/>
      <c r="J30" s="229"/>
      <c r="K30" s="220">
        <f>'APPROVED BUDGETS'!E21</f>
        <v>0</v>
      </c>
      <c r="L30" s="224">
        <f>'INVOICE 30'!L30 + 'INVOICE 30'!N30</f>
        <v>0</v>
      </c>
      <c r="M30" s="378"/>
      <c r="N30" s="176"/>
      <c r="O30" s="236">
        <f t="shared" si="3"/>
        <v>0</v>
      </c>
    </row>
    <row r="31" spans="1:15" ht="21" customHeight="1">
      <c r="A31" s="240">
        <f>'APPROVED BUDGETS'!B22</f>
        <v>0</v>
      </c>
      <c r="B31" s="214">
        <f>'APPROVED BUDGETS'!C22</f>
        <v>0</v>
      </c>
      <c r="C31" s="224">
        <f>'INVOICE 30'!C31 + 'INVOICE 30'!E31</f>
        <v>0</v>
      </c>
      <c r="D31" s="375"/>
      <c r="E31" s="173"/>
      <c r="F31" s="215">
        <f t="shared" si="1"/>
        <v>0</v>
      </c>
      <c r="G31" s="220"/>
      <c r="H31" s="221"/>
      <c r="I31" s="222"/>
      <c r="J31" s="229"/>
      <c r="K31" s="220">
        <f>'APPROVED BUDGETS'!E22</f>
        <v>0</v>
      </c>
      <c r="L31" s="224">
        <f>'INVOICE 30'!L31 + 'INVOICE 30'!N31</f>
        <v>0</v>
      </c>
      <c r="M31" s="378"/>
      <c r="N31" s="176"/>
      <c r="O31" s="236">
        <f t="shared" si="3"/>
        <v>0</v>
      </c>
    </row>
    <row r="32" spans="1:15" ht="21" customHeight="1" thickBot="1">
      <c r="A32" s="240">
        <f>'APPROVED BUDGETS'!B23</f>
        <v>0</v>
      </c>
      <c r="B32" s="214">
        <f>'APPROVED BUDGETS'!C23</f>
        <v>0</v>
      </c>
      <c r="C32" s="224">
        <f>'INVOICE 30'!C32 + 'INVOICE 30'!E32</f>
        <v>0</v>
      </c>
      <c r="D32" s="376"/>
      <c r="E32" s="184"/>
      <c r="F32" s="230">
        <f t="shared" si="1"/>
        <v>0</v>
      </c>
      <c r="G32" s="231"/>
      <c r="H32" s="232"/>
      <c r="I32" s="233"/>
      <c r="J32" s="234"/>
      <c r="K32" s="220">
        <f>'APPROVED BUDGETS'!E23</f>
        <v>0</v>
      </c>
      <c r="L32" s="224">
        <f>'INVOICE 30'!L32 + 'INVOICE 30'!N32</f>
        <v>0</v>
      </c>
      <c r="M32" s="379"/>
      <c r="N32" s="185"/>
      <c r="O32" s="236">
        <f t="shared" si="3"/>
        <v>0</v>
      </c>
    </row>
    <row r="33" spans="1:16" ht="25" customHeight="1" thickBot="1">
      <c r="A33" s="241" t="s">
        <v>14</v>
      </c>
      <c r="B33" s="227">
        <f t="shared" ref="B33:N33" si="4">SUM(B13:B32)</f>
        <v>55108.800000000003</v>
      </c>
      <c r="C33" s="228">
        <f t="shared" si="4"/>
        <v>17541.410000000003</v>
      </c>
      <c r="D33" s="186">
        <f t="shared" si="4"/>
        <v>0</v>
      </c>
      <c r="E33" s="186">
        <f t="shared" si="4"/>
        <v>0</v>
      </c>
      <c r="F33" s="235">
        <f>SUM(F13:F32)</f>
        <v>37567.39</v>
      </c>
      <c r="G33" s="227">
        <f t="shared" si="4"/>
        <v>0</v>
      </c>
      <c r="H33" s="228">
        <f t="shared" si="4"/>
        <v>0</v>
      </c>
      <c r="I33" s="228">
        <f t="shared" si="4"/>
        <v>0</v>
      </c>
      <c r="J33" s="235">
        <f t="shared" si="4"/>
        <v>0</v>
      </c>
      <c r="K33" s="227">
        <f t="shared" si="4"/>
        <v>13777.2</v>
      </c>
      <c r="L33" s="228">
        <f>SUM(L13:L32)</f>
        <v>4705.3900000000003</v>
      </c>
      <c r="M33" s="186">
        <f t="shared" si="4"/>
        <v>0</v>
      </c>
      <c r="N33" s="186">
        <f t="shared" si="4"/>
        <v>0</v>
      </c>
      <c r="O33" s="235">
        <f t="shared" ref="O33" si="5">SUM(O13:O32)</f>
        <v>9071.81</v>
      </c>
    </row>
    <row r="34" spans="1:16" ht="27" customHeight="1" thickBot="1">
      <c r="A34" s="528" t="s">
        <v>15</v>
      </c>
      <c r="B34" s="529"/>
      <c r="C34" s="530"/>
      <c r="D34" s="531"/>
      <c r="E34" s="531"/>
      <c r="F34" s="531"/>
      <c r="G34" s="531"/>
      <c r="H34" s="532"/>
      <c r="I34" s="50"/>
      <c r="K34" s="211"/>
      <c r="L34" s="167" t="s">
        <v>16</v>
      </c>
      <c r="M34" s="556"/>
      <c r="N34" s="544"/>
      <c r="O34" s="545"/>
      <c r="P34" s="111"/>
    </row>
    <row r="35" spans="1:16" ht="15" customHeight="1">
      <c r="A35" s="510" t="s">
        <v>274</v>
      </c>
      <c r="B35" s="510"/>
      <c r="C35" s="510"/>
      <c r="D35" s="510"/>
      <c r="E35" s="510"/>
      <c r="F35" s="510"/>
      <c r="G35" s="334"/>
      <c r="H35" s="334"/>
      <c r="I35" s="49"/>
      <c r="J35" s="46"/>
      <c r="K35" s="538" t="s">
        <v>294</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c r="O38" s="401"/>
    </row>
    <row r="39" spans="1:16" ht="23.15" customHeight="1">
      <c r="A39" s="521"/>
      <c r="B39" s="560"/>
      <c r="C39" s="561"/>
      <c r="D39" s="561"/>
      <c r="E39" s="561"/>
      <c r="F39" s="561"/>
      <c r="G39" s="561"/>
      <c r="H39" s="561"/>
      <c r="I39" s="561"/>
      <c r="J39" s="561"/>
      <c r="K39" s="562"/>
      <c r="L39" s="533" t="s">
        <v>262</v>
      </c>
      <c r="M39" s="534"/>
      <c r="N39" s="400"/>
      <c r="O39" s="401"/>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f>
        <v>0</v>
      </c>
      <c r="C48" s="411">
        <f>N13</f>
        <v>0</v>
      </c>
      <c r="D48" s="373"/>
      <c r="E48" s="373"/>
      <c r="F48" s="373"/>
      <c r="G48" s="373"/>
      <c r="H48" s="373"/>
      <c r="I48" s="373"/>
      <c r="J48" s="373"/>
      <c r="K48" s="373"/>
      <c r="L48" s="373"/>
    </row>
    <row r="49" spans="1:12" ht="21" customHeight="1">
      <c r="A49" s="402" t="s">
        <v>305</v>
      </c>
      <c r="B49" s="409">
        <f t="shared" ref="B49:B54" si="6">E22</f>
        <v>0</v>
      </c>
      <c r="C49" s="412">
        <f t="shared" ref="C49:C54" si="7">N22</f>
        <v>0</v>
      </c>
      <c r="D49" s="373"/>
      <c r="E49" s="373"/>
      <c r="F49" s="373"/>
      <c r="G49" s="373"/>
      <c r="H49" s="373"/>
      <c r="I49" s="373"/>
      <c r="J49" s="373"/>
      <c r="K49" s="373"/>
      <c r="L49" s="373"/>
    </row>
    <row r="50" spans="1:12" ht="21" customHeight="1">
      <c r="A50" s="402" t="s">
        <v>306</v>
      </c>
      <c r="B50" s="409">
        <f t="shared" si="6"/>
        <v>0</v>
      </c>
      <c r="C50" s="412">
        <f t="shared" si="7"/>
        <v>0</v>
      </c>
      <c r="D50" s="373"/>
      <c r="E50" s="373"/>
      <c r="F50" s="373"/>
      <c r="G50" s="373"/>
      <c r="H50" s="373"/>
      <c r="I50" s="373"/>
      <c r="J50" s="373"/>
      <c r="K50" s="373"/>
      <c r="L50" s="373"/>
    </row>
    <row r="51" spans="1:12" ht="21" customHeight="1">
      <c r="A51" s="402" t="s">
        <v>307</v>
      </c>
      <c r="B51" s="409">
        <f t="shared" si="6"/>
        <v>0</v>
      </c>
      <c r="C51" s="412">
        <f t="shared" si="7"/>
        <v>0</v>
      </c>
      <c r="D51" s="373"/>
      <c r="E51" s="373"/>
      <c r="F51" s="373"/>
      <c r="G51" s="373"/>
      <c r="H51" s="373"/>
      <c r="I51" s="373"/>
      <c r="J51" s="373"/>
      <c r="K51" s="373"/>
      <c r="L51" s="373"/>
    </row>
    <row r="52" spans="1:12" ht="21" customHeight="1">
      <c r="A52" s="402" t="s">
        <v>308</v>
      </c>
      <c r="B52" s="409">
        <f t="shared" si="6"/>
        <v>0</v>
      </c>
      <c r="C52" s="412">
        <f t="shared" si="7"/>
        <v>0</v>
      </c>
      <c r="D52" s="373"/>
      <c r="E52" s="373"/>
      <c r="F52" s="373"/>
      <c r="G52" s="373"/>
      <c r="H52" s="373"/>
      <c r="I52" s="373"/>
      <c r="J52" s="373"/>
      <c r="K52" s="373"/>
      <c r="L52" s="373"/>
    </row>
    <row r="53" spans="1:12" ht="21" customHeight="1">
      <c r="A53" s="402" t="s">
        <v>309</v>
      </c>
      <c r="B53" s="409">
        <f t="shared" si="6"/>
        <v>0</v>
      </c>
      <c r="C53" s="412">
        <f t="shared" si="7"/>
        <v>0</v>
      </c>
      <c r="D53" s="373"/>
      <c r="E53" s="373"/>
      <c r="F53" s="373"/>
      <c r="G53" s="373"/>
      <c r="H53" s="373"/>
      <c r="I53" s="373"/>
      <c r="J53" s="373"/>
      <c r="K53" s="373"/>
      <c r="L53" s="373"/>
    </row>
    <row r="54" spans="1:12" ht="21" customHeight="1" thickBot="1">
      <c r="A54" s="402" t="s">
        <v>310</v>
      </c>
      <c r="B54" s="409">
        <f t="shared" si="6"/>
        <v>0</v>
      </c>
      <c r="C54" s="412">
        <f t="shared" si="7"/>
        <v>0</v>
      </c>
      <c r="D54" s="373"/>
      <c r="E54" s="373"/>
      <c r="F54" s="373"/>
      <c r="G54" s="373"/>
      <c r="H54" s="373"/>
      <c r="I54" s="373"/>
      <c r="J54" s="373"/>
      <c r="K54" s="373"/>
      <c r="L54" s="373"/>
    </row>
    <row r="55" spans="1:12" ht="21" customHeight="1" thickBot="1">
      <c r="A55" s="407" t="s">
        <v>302</v>
      </c>
      <c r="B55" s="410">
        <f>SUM(B48:B54)</f>
        <v>0</v>
      </c>
      <c r="C55" s="410">
        <f>SUM(C48:C54)</f>
        <v>0</v>
      </c>
      <c r="D55" s="373"/>
      <c r="E55" s="373"/>
      <c r="F55" s="373"/>
      <c r="G55" s="373"/>
      <c r="H55" s="373"/>
      <c r="I55" s="373"/>
      <c r="J55" s="373"/>
      <c r="K55" s="373"/>
      <c r="L55" s="373"/>
    </row>
  </sheetData>
  <sheetProtection selectLockedCells="1"/>
  <mergeCells count="42">
    <mergeCell ref="L44:M44"/>
    <mergeCell ref="L37:M37"/>
    <mergeCell ref="N37:O37"/>
    <mergeCell ref="L38:M38"/>
    <mergeCell ref="L39:M39"/>
    <mergeCell ref="L40:M40"/>
    <mergeCell ref="L41:M41"/>
    <mergeCell ref="M34:O34"/>
    <mergeCell ref="K35:O35"/>
    <mergeCell ref="A35:F35"/>
    <mergeCell ref="L42:M42"/>
    <mergeCell ref="L43:M43"/>
    <mergeCell ref="N5:O5"/>
    <mergeCell ref="C6:E6"/>
    <mergeCell ref="K6:L6"/>
    <mergeCell ref="N6:O6"/>
    <mergeCell ref="C7:E7"/>
    <mergeCell ref="K7:L7"/>
    <mergeCell ref="N7:O7"/>
    <mergeCell ref="N2:O2"/>
    <mergeCell ref="C3:E3"/>
    <mergeCell ref="K3:L3"/>
    <mergeCell ref="N3:O3"/>
    <mergeCell ref="C4:E4"/>
    <mergeCell ref="K4:L4"/>
    <mergeCell ref="N4:O4"/>
    <mergeCell ref="A46:C46"/>
    <mergeCell ref="A37:A44"/>
    <mergeCell ref="B37:K44"/>
    <mergeCell ref="C2:E2"/>
    <mergeCell ref="K2:L2"/>
    <mergeCell ref="C5:E5"/>
    <mergeCell ref="K5:L5"/>
    <mergeCell ref="C8:E8"/>
    <mergeCell ref="K8:L8"/>
    <mergeCell ref="C9:E9"/>
    <mergeCell ref="F9:L9"/>
    <mergeCell ref="C11:D11"/>
    <mergeCell ref="F11:K11"/>
    <mergeCell ref="G12:J12"/>
    <mergeCell ref="A34:B34"/>
    <mergeCell ref="C34:H34"/>
  </mergeCells>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38.xml><?xml version="1.0" encoding="utf-8"?>
<worksheet xmlns="http://schemas.openxmlformats.org/spreadsheetml/2006/main" xmlns:r="http://schemas.openxmlformats.org/officeDocument/2006/relationships">
  <sheetPr codeName="Sheet41">
    <tabColor theme="6"/>
  </sheetPr>
  <dimension ref="A1:P45"/>
  <sheetViews>
    <sheetView workbookViewId="0">
      <selection activeCell="L7" sqref="L7"/>
    </sheetView>
  </sheetViews>
  <sheetFormatPr defaultColWidth="9.1796875" defaultRowHeight="14.5"/>
  <cols>
    <col min="1" max="1" width="9.7265625" style="24" customWidth="1"/>
    <col min="2" max="2" width="1.26953125" style="24" customWidth="1"/>
    <col min="3" max="3" width="8.7265625" style="24" customWidth="1"/>
    <col min="4" max="4" width="1.26953125" style="24" customWidth="1"/>
    <col min="5" max="6" width="11.7265625" style="24" customWidth="1"/>
    <col min="7" max="7" width="1.26953125" style="24" customWidth="1"/>
    <col min="8" max="8" width="11.7265625" style="24" customWidth="1"/>
    <col min="9" max="9" width="1.26953125" style="24" customWidth="1"/>
    <col min="10" max="11" width="11.7265625" style="24" customWidth="1"/>
    <col min="12" max="12" width="1.26953125" style="24" customWidth="1"/>
    <col min="13" max="13" width="12.453125" style="24" hidden="1" customWidth="1"/>
    <col min="14" max="14" width="8" style="24" hidden="1" customWidth="1"/>
    <col min="15" max="16" width="11.7265625" style="24" customWidth="1"/>
    <col min="17" max="16384" width="9.1796875" style="24"/>
  </cols>
  <sheetData>
    <row r="1" spans="1:16" s="3" customFormat="1" ht="25" customHeight="1">
      <c r="A1" s="567" t="s">
        <v>18</v>
      </c>
      <c r="B1" s="567"/>
      <c r="C1" s="567"/>
      <c r="D1" s="253"/>
      <c r="E1" s="570" t="s">
        <v>19</v>
      </c>
      <c r="F1" s="570"/>
      <c r="G1" s="253"/>
      <c r="H1" s="567" t="s">
        <v>25</v>
      </c>
      <c r="I1" s="567"/>
      <c r="J1" s="254"/>
      <c r="K1" s="566" t="s">
        <v>24</v>
      </c>
      <c r="L1" s="566"/>
      <c r="M1" s="566"/>
      <c r="N1" s="566"/>
      <c r="O1" s="566"/>
      <c r="P1" s="566"/>
    </row>
    <row r="2" spans="1:16" s="3" customFormat="1" ht="22" customHeight="1">
      <c r="A2" s="568" t="str">
        <f>'SUBGRANT INFORMATION'!B3</f>
        <v>ABC Project</v>
      </c>
      <c r="B2" s="568"/>
      <c r="C2" s="568"/>
      <c r="D2" s="255"/>
      <c r="E2" s="571">
        <f>'SUBGRANT INFORMATION'!B8</f>
        <v>13890</v>
      </c>
      <c r="F2" s="571"/>
      <c r="G2" s="255"/>
      <c r="H2" s="569">
        <f>'SUBGRANT INFORMATION'!B25</f>
        <v>55108.800000000003</v>
      </c>
      <c r="I2" s="569"/>
      <c r="J2" s="254"/>
      <c r="K2" s="572" t="str">
        <f>'SUBGRANT INFORMATION'!B13</f>
        <v>October 1, 2013 - September 30, 2014</v>
      </c>
      <c r="L2" s="572"/>
      <c r="M2" s="572"/>
      <c r="N2" s="572"/>
      <c r="O2" s="572"/>
      <c r="P2" s="572"/>
    </row>
    <row r="3" spans="1:16" s="3" customFormat="1" ht="22" customHeight="1">
      <c r="A3" s="567" t="s">
        <v>20</v>
      </c>
      <c r="B3" s="567"/>
      <c r="C3" s="567"/>
      <c r="D3" s="253"/>
      <c r="E3" s="570" t="s">
        <v>205</v>
      </c>
      <c r="F3" s="570"/>
      <c r="G3" s="253"/>
      <c r="H3" s="567" t="s">
        <v>28</v>
      </c>
      <c r="I3" s="567"/>
      <c r="J3" s="254"/>
      <c r="K3" s="566" t="s">
        <v>275</v>
      </c>
      <c r="L3" s="566"/>
      <c r="M3" s="566"/>
      <c r="N3" s="566"/>
      <c r="O3" s="566"/>
      <c r="P3" s="566"/>
    </row>
    <row r="4" spans="1:16" s="3" customFormat="1" ht="24" customHeight="1">
      <c r="A4" s="568" t="str">
        <f>'SUBGRANT INFORMATION'!B4</f>
        <v>P.O. Box 1</v>
      </c>
      <c r="B4" s="568"/>
      <c r="C4" s="568"/>
      <c r="D4" s="255"/>
      <c r="E4" s="571" t="str">
        <f>'SUBGRANT INFORMATION'!B20</f>
        <v>Debbie Bousquet/Board Chair</v>
      </c>
      <c r="F4" s="571"/>
      <c r="G4" s="255"/>
      <c r="H4" s="568" t="str">
        <f>'SUBGRANT INFORMATION'!B23</f>
        <v>VOCA</v>
      </c>
      <c r="I4" s="568"/>
      <c r="J4" s="254"/>
      <c r="K4" s="573">
        <f>H41</f>
        <v>17541.41</v>
      </c>
      <c r="L4" s="573"/>
      <c r="M4" s="573"/>
      <c r="N4" s="573"/>
      <c r="O4" s="573"/>
      <c r="P4" s="573"/>
    </row>
    <row r="5" spans="1:16" s="3" customFormat="1" ht="22" customHeight="1">
      <c r="A5" s="567" t="s">
        <v>26</v>
      </c>
      <c r="B5" s="567"/>
      <c r="C5" s="567"/>
      <c r="D5" s="253"/>
      <c r="E5" s="575" t="s">
        <v>152</v>
      </c>
      <c r="F5" s="575"/>
      <c r="G5" s="256"/>
      <c r="H5" s="567" t="s">
        <v>30</v>
      </c>
      <c r="I5" s="567"/>
      <c r="J5" s="254"/>
      <c r="K5" s="566" t="s">
        <v>153</v>
      </c>
      <c r="L5" s="566"/>
      <c r="M5" s="566"/>
      <c r="N5" s="566"/>
      <c r="O5" s="566"/>
      <c r="P5" s="566"/>
    </row>
    <row r="6" spans="1:16" s="3" customFormat="1" ht="24" customHeight="1">
      <c r="A6" s="568" t="str">
        <f>'SUBGRANT INFORMATION'!B5</f>
        <v>Frank, AR  71600</v>
      </c>
      <c r="B6" s="568"/>
      <c r="C6" s="568"/>
      <c r="D6" s="255"/>
      <c r="E6" s="571" t="str">
        <f>'SUBGRANT INFORMATION'!B19</f>
        <v>Crystal Thomas</v>
      </c>
      <c r="F6" s="571"/>
      <c r="G6" s="255"/>
      <c r="H6" s="568">
        <f>'SUBGRANT INFORMATION'!B12</f>
        <v>777777</v>
      </c>
      <c r="I6" s="568"/>
      <c r="J6" s="254"/>
      <c r="K6" s="573">
        <f>H2-K4</f>
        <v>37567.39</v>
      </c>
      <c r="L6" s="573"/>
      <c r="M6" s="573"/>
      <c r="N6" s="573"/>
      <c r="O6" s="573"/>
      <c r="P6" s="573"/>
    </row>
    <row r="7" spans="1:16" s="3" customFormat="1" ht="22" customHeight="1">
      <c r="A7" s="567" t="s">
        <v>22</v>
      </c>
      <c r="B7" s="567"/>
      <c r="C7" s="567"/>
      <c r="D7" s="253"/>
      <c r="E7" s="575" t="s">
        <v>152</v>
      </c>
      <c r="F7" s="575"/>
      <c r="G7" s="256"/>
      <c r="H7" s="256"/>
      <c r="I7" s="254"/>
      <c r="J7" s="254"/>
      <c r="K7" s="254"/>
      <c r="L7" s="254"/>
      <c r="M7" s="254"/>
      <c r="N7" s="254"/>
      <c r="O7" s="257"/>
      <c r="P7" s="257"/>
    </row>
    <row r="8" spans="1:16" s="3" customFormat="1" ht="22" customHeight="1" thickBot="1">
      <c r="A8" s="574">
        <f>'SUBGRANT INFORMATION'!B16</f>
        <v>5010000123</v>
      </c>
      <c r="B8" s="574"/>
      <c r="C8" s="574"/>
      <c r="D8" s="258"/>
      <c r="E8" s="576" t="str">
        <f>'SUBGRANT INFORMATION'!B21</f>
        <v>Benita Bosier-Ingram</v>
      </c>
      <c r="F8" s="576"/>
      <c r="G8" s="259"/>
      <c r="H8" s="259"/>
      <c r="I8" s="254"/>
      <c r="J8" s="254"/>
      <c r="K8" s="254"/>
      <c r="L8" s="254"/>
      <c r="M8" s="254"/>
      <c r="N8" s="254"/>
      <c r="O8" s="572"/>
      <c r="P8" s="572"/>
    </row>
    <row r="9" spans="1:16" ht="39" customHeight="1">
      <c r="A9" s="260" t="s">
        <v>65</v>
      </c>
      <c r="B9" s="261"/>
      <c r="C9" s="262" t="s">
        <v>133</v>
      </c>
      <c r="D9" s="261"/>
      <c r="E9" s="263" t="s">
        <v>134</v>
      </c>
      <c r="F9" s="264" t="s">
        <v>210</v>
      </c>
      <c r="G9" s="261"/>
      <c r="H9" s="262" t="s">
        <v>209</v>
      </c>
      <c r="I9" s="261"/>
      <c r="J9" s="265" t="s">
        <v>135</v>
      </c>
      <c r="K9" s="262" t="s">
        <v>282</v>
      </c>
      <c r="L9" s="261"/>
      <c r="M9" s="263" t="s">
        <v>208</v>
      </c>
      <c r="N9" s="262"/>
      <c r="O9" s="264" t="s">
        <v>276</v>
      </c>
      <c r="P9" s="266" t="s">
        <v>283</v>
      </c>
    </row>
    <row r="10" spans="1:16" ht="14.15" customHeight="1">
      <c r="A10" s="267">
        <f>'INVOICE 1'!M34</f>
        <v>41581</v>
      </c>
      <c r="B10" s="268"/>
      <c r="C10" s="246">
        <f>'INVOICE 1'!O11</f>
        <v>1</v>
      </c>
      <c r="D10" s="247"/>
      <c r="E10" s="248">
        <f>'INVOICE 1'!C$11</f>
        <v>41548</v>
      </c>
      <c r="F10" s="245">
        <f>'INVOICE 1'!F$11</f>
        <v>41578</v>
      </c>
      <c r="G10" s="247"/>
      <c r="H10" s="249">
        <f>'INVOICE 1'!E$33</f>
        <v>4358.88</v>
      </c>
      <c r="I10" s="247"/>
      <c r="J10" s="249">
        <f>'INVOICE 1'!F$33</f>
        <v>50749.919999999998</v>
      </c>
      <c r="K10" s="66">
        <f>SUM(H10/'SUBGRANT INFORMATION'!$B$25)</f>
        <v>7.9095897569898085E-2</v>
      </c>
      <c r="L10" s="35"/>
      <c r="M10" s="33" t="e">
        <f>#REF!</f>
        <v>#REF!</v>
      </c>
      <c r="N10" s="67" t="e">
        <f>$M$41/'SUBGRANT INFORMATION'!$B$27</f>
        <v>#REF!</v>
      </c>
      <c r="O10" s="249">
        <f>'INVOICE 1'!N$33</f>
        <v>1104.6499999999999</v>
      </c>
      <c r="P10" s="269">
        <f>$O$10/'SUBGRANT INFORMATION'!$B$29</f>
        <v>8.0179572046569683E-2</v>
      </c>
    </row>
    <row r="11" spans="1:16" ht="14.15" customHeight="1">
      <c r="A11" s="267">
        <f>'INVOICE 2'!M34</f>
        <v>41611</v>
      </c>
      <c r="B11" s="268"/>
      <c r="C11" s="246">
        <f>'INVOICE 2'!O11</f>
        <v>2</v>
      </c>
      <c r="D11" s="35"/>
      <c r="E11" s="248">
        <f>'INVOICE 2'!C$11</f>
        <v>41579</v>
      </c>
      <c r="F11" s="245">
        <f>'INVOICE 2'!F$11</f>
        <v>41608</v>
      </c>
      <c r="G11" s="35"/>
      <c r="H11" s="249">
        <f>'INVOICE 2'!E$33</f>
        <v>4370.22</v>
      </c>
      <c r="I11" s="35"/>
      <c r="J11" s="249">
        <f>'INVOICE 2'!F$33</f>
        <v>46379.7</v>
      </c>
      <c r="K11" s="66">
        <f>SUM(H10+H11)/'SUBGRANT INFORMATION'!$B$25</f>
        <v>0.15839756989809251</v>
      </c>
      <c r="L11" s="35"/>
      <c r="M11" s="33" t="e">
        <f>#REF!</f>
        <v>#REF!</v>
      </c>
      <c r="N11" s="67" t="e">
        <f>$M$41/'SUBGRANT INFORMATION'!$B$27</f>
        <v>#REF!</v>
      </c>
      <c r="O11" s="249">
        <f>'INVOICE 2'!N$33</f>
        <v>1189</v>
      </c>
      <c r="P11" s="269">
        <f>SUM($O$10:O11)/'SUBGRANT INFORMATION'!$B$29</f>
        <v>0.16648157825973345</v>
      </c>
    </row>
    <row r="12" spans="1:16" ht="14.15" customHeight="1">
      <c r="A12" s="267">
        <f>'INVOICE 3'!M34</f>
        <v>41644</v>
      </c>
      <c r="B12" s="268"/>
      <c r="C12" s="246">
        <f>'INVOICE 3'!O11</f>
        <v>3</v>
      </c>
      <c r="D12" s="35"/>
      <c r="E12" s="248">
        <f>'INVOICE 3'!C$11</f>
        <v>41609</v>
      </c>
      <c r="F12" s="245">
        <f>'INVOICE 3'!F$11</f>
        <v>41639</v>
      </c>
      <c r="G12" s="35"/>
      <c r="H12" s="249">
        <f>'INVOICE 3'!E$33</f>
        <v>4407.2299999999996</v>
      </c>
      <c r="I12" s="35"/>
      <c r="J12" s="249">
        <f>'INVOICE 3'!F$33</f>
        <v>41972.469999999994</v>
      </c>
      <c r="K12" s="66">
        <f>SUM(H10+H11+H12)/'SUBGRANT INFORMATION'!$B$25</f>
        <v>0.23837082280869842</v>
      </c>
      <c r="L12" s="35"/>
      <c r="M12" s="33" t="e">
        <f>#REF!</f>
        <v>#REF!</v>
      </c>
      <c r="N12" s="67" t="e">
        <f>$M$41/'SUBGRANT INFORMATION'!$B$27</f>
        <v>#REF!</v>
      </c>
      <c r="O12" s="249">
        <f>'INVOICE 3'!N$33</f>
        <v>1222.74</v>
      </c>
      <c r="P12" s="269">
        <f>SUM($O$10:O12)/'SUBGRANT INFORMATION'!$B$29</f>
        <v>0.25523255813953483</v>
      </c>
    </row>
    <row r="13" spans="1:16" ht="14.15" customHeight="1">
      <c r="A13" s="267">
        <f>'INVOICE 4'!M34</f>
        <v>41675</v>
      </c>
      <c r="B13" s="268"/>
      <c r="C13" s="246">
        <f>'INVOICE 4'!O11</f>
        <v>4</v>
      </c>
      <c r="D13" s="35"/>
      <c r="E13" s="248">
        <f>'INVOICE 4'!C$11</f>
        <v>41640</v>
      </c>
      <c r="F13" s="245">
        <f>'INVOICE 4'!F$11</f>
        <v>41670</v>
      </c>
      <c r="G13" s="35"/>
      <c r="H13" s="249">
        <f>'INVOICE 4'!E$33</f>
        <v>4405.08</v>
      </c>
      <c r="I13" s="35"/>
      <c r="J13" s="249">
        <f>'INVOICE 4'!F$33</f>
        <v>37567.39</v>
      </c>
      <c r="K13" s="66">
        <f>SUM($H$10:H13)/'SUBGRANT INFORMATION'!$B$25</f>
        <v>0.31830506198647041</v>
      </c>
      <c r="L13" s="35"/>
      <c r="M13" s="33" t="e">
        <f>#REF!</f>
        <v>#REF!</v>
      </c>
      <c r="N13" s="67" t="e">
        <f>$M$41/'SUBGRANT INFORMATION'!$B$27</f>
        <v>#REF!</v>
      </c>
      <c r="O13" s="249">
        <f>'INVOICE 4'!N$33</f>
        <v>1189</v>
      </c>
      <c r="P13" s="269">
        <f>SUM($O$10:O13)/'SUBGRANT INFORMATION'!$B$29</f>
        <v>0.34153456435269858</v>
      </c>
    </row>
    <row r="14" spans="1:16" ht="14.15" customHeight="1">
      <c r="A14" s="267">
        <f>'INVOICE 5'!M34</f>
        <v>0</v>
      </c>
      <c r="B14" s="268"/>
      <c r="C14" s="246">
        <f>'INVOICE 5'!O11</f>
        <v>5</v>
      </c>
      <c r="D14" s="35"/>
      <c r="E14" s="248">
        <f>'INVOICE 5'!C$11</f>
        <v>0</v>
      </c>
      <c r="F14" s="245">
        <f>'INVOICE 5'!F$11</f>
        <v>0</v>
      </c>
      <c r="G14" s="35"/>
      <c r="H14" s="249">
        <f>'INVOICE 5'!E$33</f>
        <v>0</v>
      </c>
      <c r="I14" s="35"/>
      <c r="J14" s="249">
        <f>'INVOICE 5'!F$33</f>
        <v>37567.39</v>
      </c>
      <c r="K14" s="66">
        <f>SUM($H$10:H14)/'SUBGRANT INFORMATION'!$B$25</f>
        <v>0.31830506198647041</v>
      </c>
      <c r="L14" s="35"/>
      <c r="M14" s="33" t="e">
        <f>#REF!</f>
        <v>#REF!</v>
      </c>
      <c r="N14" s="67" t="e">
        <f>$M$41/'SUBGRANT INFORMATION'!$B$27</f>
        <v>#REF!</v>
      </c>
      <c r="O14" s="249">
        <f>'INVOICE 5'!N$33</f>
        <v>0</v>
      </c>
      <c r="P14" s="269">
        <f>SUM($O$10:O14)/'SUBGRANT INFORMATION'!$B$29</f>
        <v>0.34153456435269858</v>
      </c>
    </row>
    <row r="15" spans="1:16" ht="14.15" customHeight="1">
      <c r="A15" s="267">
        <f>'INVOICE 6'!M34</f>
        <v>0</v>
      </c>
      <c r="B15" s="268"/>
      <c r="C15" s="246">
        <f>'INVOICE 6'!O11</f>
        <v>6</v>
      </c>
      <c r="D15" s="35"/>
      <c r="E15" s="248">
        <f>'INVOICE 6'!C$11</f>
        <v>0</v>
      </c>
      <c r="F15" s="245">
        <f>'INVOICE 6'!F$11</f>
        <v>0</v>
      </c>
      <c r="G15" s="35"/>
      <c r="H15" s="249">
        <f>'INVOICE 6'!E$33</f>
        <v>0</v>
      </c>
      <c r="I15" s="35"/>
      <c r="J15" s="249">
        <f>'INVOICE 6'!F$33</f>
        <v>37567.39</v>
      </c>
      <c r="K15" s="66">
        <f>SUM($H$10:H15)/'SUBGRANT INFORMATION'!$B$25</f>
        <v>0.31830506198647041</v>
      </c>
      <c r="L15" s="35"/>
      <c r="M15" s="33" t="e">
        <f>#REF!</f>
        <v>#REF!</v>
      </c>
      <c r="N15" s="67" t="e">
        <f>$M$41/'SUBGRANT INFORMATION'!$B$27</f>
        <v>#REF!</v>
      </c>
      <c r="O15" s="249">
        <f>'INVOICE 6'!N$33</f>
        <v>0</v>
      </c>
      <c r="P15" s="269">
        <f>SUM($O$10:O15)/'SUBGRANT INFORMATION'!$B$29</f>
        <v>0.34153456435269858</v>
      </c>
    </row>
    <row r="16" spans="1:16" ht="14.15" customHeight="1">
      <c r="A16" s="267">
        <f>'INVOICE 7'!M34</f>
        <v>0</v>
      </c>
      <c r="B16" s="268"/>
      <c r="C16" s="246">
        <f>'INVOICE 7'!O11</f>
        <v>7</v>
      </c>
      <c r="D16" s="35"/>
      <c r="E16" s="248">
        <f>'INVOICE 1'!C$11</f>
        <v>41548</v>
      </c>
      <c r="F16" s="245">
        <f>'INVOICE 7'!F$11</f>
        <v>0</v>
      </c>
      <c r="G16" s="35"/>
      <c r="H16" s="249">
        <f>'INVOICE 7'!E$33</f>
        <v>0</v>
      </c>
      <c r="I16" s="35"/>
      <c r="J16" s="249">
        <f>'INVOICE 7'!F$33</f>
        <v>37567.39</v>
      </c>
      <c r="K16" s="66">
        <f>SUM($H$10:H16)/'SUBGRANT INFORMATION'!$B$25</f>
        <v>0.31830506198647041</v>
      </c>
      <c r="L16" s="35"/>
      <c r="M16" s="33" t="e">
        <f>#REF!</f>
        <v>#REF!</v>
      </c>
      <c r="N16" s="67" t="e">
        <f>$M$41/'SUBGRANT INFORMATION'!$B$27</f>
        <v>#REF!</v>
      </c>
      <c r="O16" s="249">
        <f>'INVOICE 7'!N$33</f>
        <v>0</v>
      </c>
      <c r="P16" s="269">
        <f>SUM($O$10:O16)/'SUBGRANT INFORMATION'!$B$29</f>
        <v>0.34153456435269858</v>
      </c>
    </row>
    <row r="17" spans="1:16" ht="14.15" customHeight="1">
      <c r="A17" s="267">
        <f>'INVOICE 8'!M34</f>
        <v>0</v>
      </c>
      <c r="B17" s="268"/>
      <c r="C17" s="246">
        <f>'INVOICE 8'!O11</f>
        <v>8</v>
      </c>
      <c r="D17" s="35"/>
      <c r="E17" s="248">
        <f>'INVOICE 8'!C$11</f>
        <v>0</v>
      </c>
      <c r="F17" s="245">
        <f>'INVOICE 8'!F$11</f>
        <v>0</v>
      </c>
      <c r="G17" s="35"/>
      <c r="H17" s="249">
        <f>'INVOICE 8'!E$33</f>
        <v>0</v>
      </c>
      <c r="I17" s="35"/>
      <c r="J17" s="249">
        <f>'INVOICE 8'!F$33</f>
        <v>37567.39</v>
      </c>
      <c r="K17" s="66">
        <f>SUM($H$10:H17)/'SUBGRANT INFORMATION'!$B$25</f>
        <v>0.31830506198647041</v>
      </c>
      <c r="L17" s="35"/>
      <c r="M17" s="33" t="e">
        <f>#REF!</f>
        <v>#REF!</v>
      </c>
      <c r="N17" s="67" t="e">
        <f>$M$41/'SUBGRANT INFORMATION'!$B$27</f>
        <v>#REF!</v>
      </c>
      <c r="O17" s="249">
        <f>'INVOICE 8'!N$33</f>
        <v>0</v>
      </c>
      <c r="P17" s="269">
        <f>SUM($O$10:O17)/'SUBGRANT INFORMATION'!$B$29</f>
        <v>0.34153456435269858</v>
      </c>
    </row>
    <row r="18" spans="1:16" ht="14.15" customHeight="1">
      <c r="A18" s="267">
        <f>'INVOICE 9'!M34</f>
        <v>0</v>
      </c>
      <c r="B18" s="268"/>
      <c r="C18" s="246">
        <f>'INVOICE 9'!O11</f>
        <v>9</v>
      </c>
      <c r="D18" s="35"/>
      <c r="E18" s="248">
        <f>'INVOICE 9'!C$11</f>
        <v>0</v>
      </c>
      <c r="F18" s="245">
        <f>'INVOICE 9'!F$11</f>
        <v>0</v>
      </c>
      <c r="G18" s="35"/>
      <c r="H18" s="249">
        <f>'INVOICE 9'!E$33</f>
        <v>0</v>
      </c>
      <c r="I18" s="35"/>
      <c r="J18" s="249">
        <f>'INVOICE 9'!F$33</f>
        <v>37567.39</v>
      </c>
      <c r="K18" s="66">
        <f>SUM($H$10:H18)/'SUBGRANT INFORMATION'!$B$25</f>
        <v>0.31830506198647041</v>
      </c>
      <c r="L18" s="35"/>
      <c r="M18" s="33" t="e">
        <f>#REF!</f>
        <v>#REF!</v>
      </c>
      <c r="N18" s="67" t="e">
        <f>$M$41/'SUBGRANT INFORMATION'!$B$27</f>
        <v>#REF!</v>
      </c>
      <c r="O18" s="249">
        <f>'INVOICE 9'!N$33</f>
        <v>0</v>
      </c>
      <c r="P18" s="269">
        <f>SUM($O$10:O18)/'SUBGRANT INFORMATION'!$B$29</f>
        <v>0.34153456435269858</v>
      </c>
    </row>
    <row r="19" spans="1:16" ht="14.15" customHeight="1">
      <c r="A19" s="267">
        <f>'INVOICE 10'!M34</f>
        <v>0</v>
      </c>
      <c r="B19" s="268"/>
      <c r="C19" s="246">
        <f>'INVOICE 10'!O11</f>
        <v>10</v>
      </c>
      <c r="D19" s="35"/>
      <c r="E19" s="248">
        <f>'INVOICE 10'!C$11</f>
        <v>0</v>
      </c>
      <c r="F19" s="245">
        <f>'INVOICE 10'!F$11</f>
        <v>0</v>
      </c>
      <c r="G19" s="35"/>
      <c r="H19" s="249">
        <f>'INVOICE 10'!E$33</f>
        <v>0</v>
      </c>
      <c r="I19" s="35"/>
      <c r="J19" s="249">
        <f>'INVOICE 10'!F$33</f>
        <v>37567.39</v>
      </c>
      <c r="K19" s="66">
        <f>SUM($H$10:H19)/'SUBGRANT INFORMATION'!$B$25</f>
        <v>0.31830506198647041</v>
      </c>
      <c r="L19" s="35"/>
      <c r="M19" s="33" t="e">
        <f>#REF!</f>
        <v>#REF!</v>
      </c>
      <c r="N19" s="67" t="e">
        <f>$M$41/'SUBGRANT INFORMATION'!$B$27</f>
        <v>#REF!</v>
      </c>
      <c r="O19" s="249">
        <f>'INVOICE 10'!N$33</f>
        <v>0</v>
      </c>
      <c r="P19" s="269">
        <f>SUM($O$10:O19)/'SUBGRANT INFORMATION'!$B$29</f>
        <v>0.34153456435269858</v>
      </c>
    </row>
    <row r="20" spans="1:16" ht="14.15" customHeight="1">
      <c r="A20" s="267">
        <f>'INVOICE 11'!M34</f>
        <v>0</v>
      </c>
      <c r="B20" s="268"/>
      <c r="C20" s="246">
        <f>'INVOICE 11'!O11</f>
        <v>11</v>
      </c>
      <c r="D20" s="35"/>
      <c r="E20" s="248">
        <f>'INVOICE 11'!C$11</f>
        <v>0</v>
      </c>
      <c r="F20" s="245">
        <f>'INVOICE 11'!F$11</f>
        <v>0</v>
      </c>
      <c r="G20" s="35"/>
      <c r="H20" s="249">
        <f>'INVOICE 11'!E$33</f>
        <v>0</v>
      </c>
      <c r="I20" s="35"/>
      <c r="J20" s="249">
        <f>'INVOICE 11'!F$33</f>
        <v>37567.39</v>
      </c>
      <c r="K20" s="66">
        <f>SUM($H$10:H20)/'SUBGRANT INFORMATION'!$B$25</f>
        <v>0.31830506198647041</v>
      </c>
      <c r="L20" s="35"/>
      <c r="M20" s="33" t="e">
        <f>#REF!</f>
        <v>#REF!</v>
      </c>
      <c r="N20" s="67" t="e">
        <f>$M$41/'SUBGRANT INFORMATION'!$B$27</f>
        <v>#REF!</v>
      </c>
      <c r="O20" s="249">
        <f>'INVOICE 11'!N$33</f>
        <v>0</v>
      </c>
      <c r="P20" s="269">
        <f>SUM($O$10:O20)/'SUBGRANT INFORMATION'!$B$29</f>
        <v>0.34153456435269858</v>
      </c>
    </row>
    <row r="21" spans="1:16" ht="14.15" customHeight="1">
      <c r="A21" s="267">
        <f>'INVOICE 12'!M34</f>
        <v>0</v>
      </c>
      <c r="B21" s="268"/>
      <c r="C21" s="246">
        <f>'INVOICE 12'!O11</f>
        <v>12</v>
      </c>
      <c r="D21" s="35"/>
      <c r="E21" s="248">
        <f>'INVOICE 12'!C$11</f>
        <v>0</v>
      </c>
      <c r="F21" s="245">
        <f>'INVOICE 12'!F$11</f>
        <v>0</v>
      </c>
      <c r="G21" s="35"/>
      <c r="H21" s="249">
        <f>'INVOICE 12'!E$33</f>
        <v>0</v>
      </c>
      <c r="I21" s="35"/>
      <c r="J21" s="249">
        <f>'INVOICE 12'!F$33</f>
        <v>37567.39</v>
      </c>
      <c r="K21" s="66">
        <f>SUM($H$10:H21)/'SUBGRANT INFORMATION'!$B$25</f>
        <v>0.31830506198647041</v>
      </c>
      <c r="L21" s="35"/>
      <c r="M21" s="33" t="e">
        <f>#REF!</f>
        <v>#REF!</v>
      </c>
      <c r="N21" s="67" t="e">
        <f>$M$41/'SUBGRANT INFORMATION'!$B$27</f>
        <v>#REF!</v>
      </c>
      <c r="O21" s="249">
        <f>'INVOICE 12'!N$33</f>
        <v>0</v>
      </c>
      <c r="P21" s="269">
        <f>SUM($O$10:O21)/'SUBGRANT INFORMATION'!$B$29</f>
        <v>0.34153456435269858</v>
      </c>
    </row>
    <row r="22" spans="1:16" ht="14.15" customHeight="1">
      <c r="A22" s="267">
        <f>'INVOICE 13'!M34</f>
        <v>0</v>
      </c>
      <c r="B22" s="268"/>
      <c r="C22" s="246">
        <f>'INVOICE 13'!O11</f>
        <v>13</v>
      </c>
      <c r="D22" s="35"/>
      <c r="E22" s="248">
        <f>'INVOICE 13'!C$11</f>
        <v>0</v>
      </c>
      <c r="F22" s="245">
        <f>'INVOICE 13'!F$11</f>
        <v>0</v>
      </c>
      <c r="G22" s="35"/>
      <c r="H22" s="249">
        <f>'INVOICE 13'!E$33</f>
        <v>0</v>
      </c>
      <c r="I22" s="35"/>
      <c r="J22" s="249">
        <f>'INVOICE 13'!F$33</f>
        <v>37567.39</v>
      </c>
      <c r="K22" s="66">
        <f>SUM($H$10:H22)/'SUBGRANT INFORMATION'!$B$25</f>
        <v>0.31830506198647041</v>
      </c>
      <c r="L22" s="35"/>
      <c r="M22" s="33" t="e">
        <f>#REF!</f>
        <v>#REF!</v>
      </c>
      <c r="N22" s="67" t="e">
        <f>$M$41/'SUBGRANT INFORMATION'!$B$27</f>
        <v>#REF!</v>
      </c>
      <c r="O22" s="249">
        <f>'INVOICE 13'!N$33</f>
        <v>0</v>
      </c>
      <c r="P22" s="269">
        <f>SUM($O$10:O22)/'SUBGRANT INFORMATION'!$B$29</f>
        <v>0.34153456435269858</v>
      </c>
    </row>
    <row r="23" spans="1:16" ht="14.15" customHeight="1">
      <c r="A23" s="267">
        <f>'INVOICE 14'!M34</f>
        <v>0</v>
      </c>
      <c r="B23" s="268"/>
      <c r="C23" s="246">
        <f>'INVOICE 14'!O11</f>
        <v>14</v>
      </c>
      <c r="D23" s="35"/>
      <c r="E23" s="248">
        <f>'INVOICE 14'!C$11</f>
        <v>0</v>
      </c>
      <c r="F23" s="245">
        <f>'INVOICE 14'!F$11</f>
        <v>0</v>
      </c>
      <c r="G23" s="35"/>
      <c r="H23" s="249">
        <f>'INVOICE 14'!E$33</f>
        <v>0</v>
      </c>
      <c r="I23" s="35"/>
      <c r="J23" s="249">
        <f>'INVOICE 14'!F$33</f>
        <v>51076.19</v>
      </c>
      <c r="K23" s="66">
        <f>SUM($H$10:H23)/'SUBGRANT INFORMATION'!$B$25</f>
        <v>0.31830506198647041</v>
      </c>
      <c r="L23" s="35"/>
      <c r="M23" s="33" t="e">
        <f>#REF!</f>
        <v>#REF!</v>
      </c>
      <c r="N23" s="67" t="e">
        <f>$M$41/'SUBGRANT INFORMATION'!$B$27</f>
        <v>#REF!</v>
      </c>
      <c r="O23" s="249">
        <f>'INVOICE 14'!N$33</f>
        <v>0</v>
      </c>
      <c r="P23" s="269">
        <f>SUM($O$10:O23)/'SUBGRANT INFORMATION'!$B$29</f>
        <v>0.34153456435269858</v>
      </c>
    </row>
    <row r="24" spans="1:16" ht="14.15" customHeight="1">
      <c r="A24" s="267">
        <f>'INVOICE 15'!M34</f>
        <v>0</v>
      </c>
      <c r="B24" s="268"/>
      <c r="C24" s="246">
        <f>'INVOICE 15'!O11</f>
        <v>15</v>
      </c>
      <c r="D24" s="35"/>
      <c r="E24" s="248">
        <f>'INVOICE 15'!C$11</f>
        <v>0</v>
      </c>
      <c r="F24" s="245">
        <f>'INVOICE 15'!F$11</f>
        <v>0</v>
      </c>
      <c r="G24" s="35"/>
      <c r="H24" s="249">
        <f>'INVOICE 15'!E$33</f>
        <v>0</v>
      </c>
      <c r="I24" s="35"/>
      <c r="J24" s="249">
        <f>'INVOICE 15'!F$33</f>
        <v>37567.39</v>
      </c>
      <c r="K24" s="66">
        <f>SUM($H$10:H24)/'SUBGRANT INFORMATION'!$B$25</f>
        <v>0.31830506198647041</v>
      </c>
      <c r="L24" s="35"/>
      <c r="M24" s="33" t="e">
        <f>#REF!</f>
        <v>#REF!</v>
      </c>
      <c r="N24" s="67" t="e">
        <f>$M$41/'SUBGRANT INFORMATION'!$B$27</f>
        <v>#REF!</v>
      </c>
      <c r="O24" s="249">
        <f>'INVOICE 15'!N$33</f>
        <v>0</v>
      </c>
      <c r="P24" s="269">
        <f>SUM($O$10:O24)/'SUBGRANT INFORMATION'!$B$29</f>
        <v>0.34153456435269858</v>
      </c>
    </row>
    <row r="25" spans="1:16" ht="14.15" customHeight="1">
      <c r="A25" s="267">
        <f>'INVOICE 16'!M34</f>
        <v>0</v>
      </c>
      <c r="B25" s="268"/>
      <c r="C25" s="246">
        <f>'INVOICE 16'!O11</f>
        <v>16</v>
      </c>
      <c r="D25" s="35"/>
      <c r="E25" s="248">
        <f>'INVOICE 16'!C$11</f>
        <v>0</v>
      </c>
      <c r="F25" s="245">
        <f>'INVOICE 16'!F$11</f>
        <v>0</v>
      </c>
      <c r="G25" s="35"/>
      <c r="H25" s="249">
        <f>'INVOICE 16'!E$33</f>
        <v>0</v>
      </c>
      <c r="I25" s="35"/>
      <c r="J25" s="249">
        <f>'INVOICE 16'!F$33</f>
        <v>37567.39</v>
      </c>
      <c r="K25" s="66">
        <f>SUM($H$10:H25)/'SUBGRANT INFORMATION'!$B$25</f>
        <v>0.31830506198647041</v>
      </c>
      <c r="L25" s="35"/>
      <c r="M25" s="33" t="e">
        <f>#REF!</f>
        <v>#REF!</v>
      </c>
      <c r="N25" s="67" t="e">
        <f>$M$41/'SUBGRANT INFORMATION'!$B$27</f>
        <v>#REF!</v>
      </c>
      <c r="O25" s="249">
        <f>'INVOICE 16'!N$33</f>
        <v>0</v>
      </c>
      <c r="P25" s="269">
        <f>SUM($O$10:O25)/'SUBGRANT INFORMATION'!$B$29</f>
        <v>0.34153456435269858</v>
      </c>
    </row>
    <row r="26" spans="1:16" ht="14.15" customHeight="1">
      <c r="A26" s="267">
        <f>'INVOICE 17'!M34</f>
        <v>0</v>
      </c>
      <c r="B26" s="268"/>
      <c r="C26" s="246">
        <f>'INVOICE 17'!O11</f>
        <v>17</v>
      </c>
      <c r="D26" s="35"/>
      <c r="E26" s="248">
        <f>'INVOICE 17'!C$11</f>
        <v>0</v>
      </c>
      <c r="F26" s="245">
        <f>'INVOICE 17'!F$11</f>
        <v>0</v>
      </c>
      <c r="G26" s="35"/>
      <c r="H26" s="249">
        <f>'INVOICE 17'!E$33</f>
        <v>0</v>
      </c>
      <c r="I26" s="35"/>
      <c r="J26" s="249">
        <f>'INVOICE 17'!F$33</f>
        <v>37567.39</v>
      </c>
      <c r="K26" s="66">
        <f>SUM($H$10:H26)/'SUBGRANT INFORMATION'!$B$25</f>
        <v>0.31830506198647041</v>
      </c>
      <c r="L26" s="35"/>
      <c r="M26" s="33" t="e">
        <f>#REF!</f>
        <v>#REF!</v>
      </c>
      <c r="N26" s="67" t="e">
        <f>$M$41/'SUBGRANT INFORMATION'!$B$27</f>
        <v>#REF!</v>
      </c>
      <c r="O26" s="249">
        <f>'INVOICE 17'!N$33</f>
        <v>0</v>
      </c>
      <c r="P26" s="269">
        <f>SUM($O$10:O26)/'SUBGRANT INFORMATION'!$B$29</f>
        <v>0.34153456435269858</v>
      </c>
    </row>
    <row r="27" spans="1:16" ht="14.15" customHeight="1">
      <c r="A27" s="267">
        <f>'INVOICE 18'!M34</f>
        <v>0</v>
      </c>
      <c r="B27" s="268"/>
      <c r="C27" s="246">
        <f>'INVOICE 18'!O11</f>
        <v>18</v>
      </c>
      <c r="D27" s="35"/>
      <c r="E27" s="248">
        <f>'INVOICE 18'!C$11</f>
        <v>0</v>
      </c>
      <c r="F27" s="245">
        <f>'INVOICE 18'!F$11</f>
        <v>0</v>
      </c>
      <c r="G27" s="35"/>
      <c r="H27" s="249">
        <f>'INVOICE 18'!E$33</f>
        <v>0</v>
      </c>
      <c r="I27" s="35"/>
      <c r="J27" s="249">
        <f>'INVOICE 18'!F$33</f>
        <v>37567.39</v>
      </c>
      <c r="K27" s="66">
        <f>SUM($H$10:H27)/'SUBGRANT INFORMATION'!$B$25</f>
        <v>0.31830506198647041</v>
      </c>
      <c r="L27" s="35"/>
      <c r="M27" s="33" t="e">
        <f>#REF!</f>
        <v>#REF!</v>
      </c>
      <c r="N27" s="67" t="e">
        <f>$M$41/'SUBGRANT INFORMATION'!$B$27</f>
        <v>#REF!</v>
      </c>
      <c r="O27" s="249">
        <f>'INVOICE 18'!N$33</f>
        <v>0</v>
      </c>
      <c r="P27" s="269">
        <f>SUM($O$10:O27)/'SUBGRANT INFORMATION'!$B$29</f>
        <v>0.34153456435269858</v>
      </c>
    </row>
    <row r="28" spans="1:16" ht="14.15" customHeight="1">
      <c r="A28" s="267">
        <f>'INVOICE 19'!M34</f>
        <v>0</v>
      </c>
      <c r="B28" s="268"/>
      <c r="C28" s="246">
        <f>'INVOICE 19'!O11</f>
        <v>19</v>
      </c>
      <c r="D28" s="35"/>
      <c r="E28" s="248">
        <f>'INVOICE 19'!C$11</f>
        <v>0</v>
      </c>
      <c r="F28" s="245">
        <f>'INVOICE 19'!F$11</f>
        <v>0</v>
      </c>
      <c r="G28" s="35"/>
      <c r="H28" s="249">
        <f>'INVOICE 19'!E$33</f>
        <v>0</v>
      </c>
      <c r="I28" s="35"/>
      <c r="J28" s="249">
        <f>'INVOICE 19'!F$33</f>
        <v>37567.39</v>
      </c>
      <c r="K28" s="66">
        <f>SUM($H$10:H28)/'SUBGRANT INFORMATION'!$B$25</f>
        <v>0.31830506198647041</v>
      </c>
      <c r="L28" s="35"/>
      <c r="M28" s="33" t="e">
        <f>#REF!</f>
        <v>#REF!</v>
      </c>
      <c r="N28" s="67" t="e">
        <f>$M$41/'SUBGRANT INFORMATION'!$B$27</f>
        <v>#REF!</v>
      </c>
      <c r="O28" s="249">
        <f>'INVOICE 19'!N$33</f>
        <v>0</v>
      </c>
      <c r="P28" s="269">
        <f>SUM($O$10:O28)/'SUBGRANT INFORMATION'!$B$29</f>
        <v>0.34153456435269858</v>
      </c>
    </row>
    <row r="29" spans="1:16" ht="14.15" customHeight="1">
      <c r="A29" s="267">
        <f>'INVOICE 20'!M34</f>
        <v>0</v>
      </c>
      <c r="B29" s="268"/>
      <c r="C29" s="246">
        <f>'INVOICE 20'!O11</f>
        <v>20</v>
      </c>
      <c r="D29" s="35"/>
      <c r="E29" s="248">
        <f>'INVOICE 20'!C$11</f>
        <v>0</v>
      </c>
      <c r="F29" s="245">
        <f>'INVOICE 20'!F$11</f>
        <v>0</v>
      </c>
      <c r="G29" s="35"/>
      <c r="H29" s="249">
        <f>'INVOICE 20'!E$33</f>
        <v>0</v>
      </c>
      <c r="I29" s="35"/>
      <c r="J29" s="249">
        <f>'INVOICE 20'!F$33</f>
        <v>37567.39</v>
      </c>
      <c r="K29" s="66">
        <f>SUM($H$10:H29)/'SUBGRANT INFORMATION'!$B$25</f>
        <v>0.31830506198647041</v>
      </c>
      <c r="L29" s="35"/>
      <c r="M29" s="33" t="e">
        <f>#REF!</f>
        <v>#REF!</v>
      </c>
      <c r="N29" s="67" t="e">
        <f>$M$41/'SUBGRANT INFORMATION'!$B$27</f>
        <v>#REF!</v>
      </c>
      <c r="O29" s="249">
        <f>'INVOICE 20'!N$33</f>
        <v>0</v>
      </c>
      <c r="P29" s="269">
        <f>SUM($O$10:O29)/'SUBGRANT INFORMATION'!$B$29</f>
        <v>0.34153456435269858</v>
      </c>
    </row>
    <row r="30" spans="1:16" ht="14.15" customHeight="1">
      <c r="A30" s="267">
        <f>'INVOICE 21'!M34</f>
        <v>0</v>
      </c>
      <c r="B30" s="268"/>
      <c r="C30" s="246">
        <f>'INVOICE 21'!O11</f>
        <v>21</v>
      </c>
      <c r="D30" s="35"/>
      <c r="E30" s="248">
        <f>'INVOICE 21'!C$11</f>
        <v>0</v>
      </c>
      <c r="F30" s="245">
        <f>'INVOICE 21'!F$11</f>
        <v>0</v>
      </c>
      <c r="G30" s="35"/>
      <c r="H30" s="249">
        <f>'INVOICE 21'!E$33</f>
        <v>0</v>
      </c>
      <c r="I30" s="35"/>
      <c r="J30" s="249">
        <f>'INVOICE 21'!F$33</f>
        <v>37567.39</v>
      </c>
      <c r="K30" s="66">
        <f>SUM($H$10:H30)/'SUBGRANT INFORMATION'!$B$25</f>
        <v>0.31830506198647041</v>
      </c>
      <c r="L30" s="35"/>
      <c r="M30" s="33" t="e">
        <f>#REF!</f>
        <v>#REF!</v>
      </c>
      <c r="N30" s="67" t="e">
        <f>$M$41/'SUBGRANT INFORMATION'!$B$27</f>
        <v>#REF!</v>
      </c>
      <c r="O30" s="249">
        <f>'INVOICE 21'!N$33</f>
        <v>0</v>
      </c>
      <c r="P30" s="269">
        <f>SUM($O$10:O30)/'SUBGRANT INFORMATION'!$B$29</f>
        <v>0.34153456435269858</v>
      </c>
    </row>
    <row r="31" spans="1:16" ht="14.15" customHeight="1">
      <c r="A31" s="267">
        <f>'INVOICE 22'!M34</f>
        <v>0</v>
      </c>
      <c r="B31" s="268"/>
      <c r="C31" s="246">
        <f>'INVOICE 22'!O11</f>
        <v>22</v>
      </c>
      <c r="D31" s="35"/>
      <c r="E31" s="248">
        <f>'INVOICE 22'!C$11</f>
        <v>0</v>
      </c>
      <c r="F31" s="245">
        <f>'INVOICE 22'!F$11</f>
        <v>0</v>
      </c>
      <c r="G31" s="35"/>
      <c r="H31" s="249">
        <f>'INVOICE 22'!E$33</f>
        <v>0</v>
      </c>
      <c r="I31" s="35"/>
      <c r="J31" s="249">
        <f>'INVOICE 22'!F$33</f>
        <v>37567.39</v>
      </c>
      <c r="K31" s="66">
        <f>SUM($H$10:H31)/'SUBGRANT INFORMATION'!$B$25</f>
        <v>0.31830506198647041</v>
      </c>
      <c r="L31" s="35"/>
      <c r="M31" s="33" t="e">
        <f>#REF!</f>
        <v>#REF!</v>
      </c>
      <c r="N31" s="67" t="e">
        <f>$M$41/'SUBGRANT INFORMATION'!$B$27</f>
        <v>#REF!</v>
      </c>
      <c r="O31" s="249">
        <f>'INVOICE 22'!N$33</f>
        <v>0</v>
      </c>
      <c r="P31" s="269">
        <f>SUM($O$10:O31)/'SUBGRANT INFORMATION'!$B$29</f>
        <v>0.34153456435269858</v>
      </c>
    </row>
    <row r="32" spans="1:16" ht="14.15" customHeight="1">
      <c r="A32" s="267">
        <f>'INVOICE 23'!M34</f>
        <v>0</v>
      </c>
      <c r="B32" s="268"/>
      <c r="C32" s="246">
        <f>'INVOICE 23'!O11</f>
        <v>23</v>
      </c>
      <c r="D32" s="35"/>
      <c r="E32" s="248">
        <f>'INVOICE 23'!C$11</f>
        <v>0</v>
      </c>
      <c r="F32" s="245">
        <f>'INVOICE 23'!F$11</f>
        <v>0</v>
      </c>
      <c r="G32" s="35"/>
      <c r="H32" s="249">
        <f>'INVOICE 23'!E$33</f>
        <v>0</v>
      </c>
      <c r="I32" s="35"/>
      <c r="J32" s="249">
        <f>'INVOICE 23'!F$33</f>
        <v>37567.39</v>
      </c>
      <c r="K32" s="66">
        <f>SUM($H$10:H32)/'SUBGRANT INFORMATION'!$B$25</f>
        <v>0.31830506198647041</v>
      </c>
      <c r="L32" s="35"/>
      <c r="M32" s="33" t="e">
        <f>#REF!</f>
        <v>#REF!</v>
      </c>
      <c r="N32" s="67" t="e">
        <f>$M$41/'SUBGRANT INFORMATION'!$B$27</f>
        <v>#REF!</v>
      </c>
      <c r="O32" s="249">
        <f>'INVOICE 23'!N$33</f>
        <v>0</v>
      </c>
      <c r="P32" s="269">
        <f>SUM($O$10:O32)/'SUBGRANT INFORMATION'!$B$29</f>
        <v>0.34153456435269858</v>
      </c>
    </row>
    <row r="33" spans="1:16" ht="14.15" customHeight="1">
      <c r="A33" s="267">
        <f>'INVOICE 24'!M34</f>
        <v>0</v>
      </c>
      <c r="B33" s="268"/>
      <c r="C33" s="246">
        <f>'INVOICE 24'!O11</f>
        <v>24</v>
      </c>
      <c r="D33" s="35"/>
      <c r="E33" s="248">
        <f>'INVOICE 24'!C$11</f>
        <v>0</v>
      </c>
      <c r="F33" s="245">
        <f>'INVOICE 24'!F$11</f>
        <v>0</v>
      </c>
      <c r="G33" s="35"/>
      <c r="H33" s="249">
        <f>'INVOICE 24'!E$33</f>
        <v>0</v>
      </c>
      <c r="I33" s="35"/>
      <c r="J33" s="249">
        <f>'INVOICE 24'!F$33</f>
        <v>37567.39</v>
      </c>
      <c r="K33" s="66">
        <f>SUM($H$10:H33)/'SUBGRANT INFORMATION'!$B$25</f>
        <v>0.31830506198647041</v>
      </c>
      <c r="L33" s="35"/>
      <c r="M33" s="33" t="e">
        <f>#REF!</f>
        <v>#REF!</v>
      </c>
      <c r="N33" s="67" t="e">
        <f>$M$41/'SUBGRANT INFORMATION'!$B$27</f>
        <v>#REF!</v>
      </c>
      <c r="O33" s="249">
        <f>'INVOICE 24'!N$33</f>
        <v>0</v>
      </c>
      <c r="P33" s="269">
        <f>SUM($O$10:O33)/'SUBGRANT INFORMATION'!$B$29</f>
        <v>0.34153456435269858</v>
      </c>
    </row>
    <row r="34" spans="1:16" ht="14.15" customHeight="1">
      <c r="A34" s="267">
        <f>'INVOICE 25'!M34</f>
        <v>0</v>
      </c>
      <c r="B34" s="268"/>
      <c r="C34" s="246">
        <f>'INVOICE 25'!O11</f>
        <v>25</v>
      </c>
      <c r="D34" s="35"/>
      <c r="E34" s="248">
        <f>'INVOICE 25'!C$11</f>
        <v>0</v>
      </c>
      <c r="F34" s="245">
        <f>'INVOICE 25'!F$11</f>
        <v>0</v>
      </c>
      <c r="G34" s="35"/>
      <c r="H34" s="249">
        <f>'INVOICE 25'!E$33</f>
        <v>0</v>
      </c>
      <c r="I34" s="35"/>
      <c r="J34" s="249">
        <f>'INVOICE 25'!F$33</f>
        <v>37567.39</v>
      </c>
      <c r="K34" s="66">
        <f>SUM($H$10:H34)/'SUBGRANT INFORMATION'!$B$25</f>
        <v>0.31830506198647041</v>
      </c>
      <c r="L34" s="35"/>
      <c r="M34" s="33" t="e">
        <f>#REF!</f>
        <v>#REF!</v>
      </c>
      <c r="N34" s="67" t="e">
        <f>$M$41/'SUBGRANT INFORMATION'!$B$27</f>
        <v>#REF!</v>
      </c>
      <c r="O34" s="249">
        <f>'INVOICE 25'!N$33</f>
        <v>0</v>
      </c>
      <c r="P34" s="269">
        <f>SUM($O$10:O34)/'SUBGRANT INFORMATION'!$B$29</f>
        <v>0.34153456435269858</v>
      </c>
    </row>
    <row r="35" spans="1:16" ht="14.15" customHeight="1">
      <c r="A35" s="267">
        <f>'INVOICE 26'!M34</f>
        <v>0</v>
      </c>
      <c r="B35" s="268"/>
      <c r="C35" s="246">
        <f>'INVOICE 26'!O11</f>
        <v>26</v>
      </c>
      <c r="D35" s="35"/>
      <c r="E35" s="248">
        <f>'INVOICE 26'!C$11</f>
        <v>0</v>
      </c>
      <c r="F35" s="245">
        <f>'INVOICE 26'!F$11</f>
        <v>0</v>
      </c>
      <c r="G35" s="35"/>
      <c r="H35" s="249">
        <f>'INVOICE 26'!E$33</f>
        <v>0</v>
      </c>
      <c r="I35" s="35"/>
      <c r="J35" s="249">
        <f>'INVOICE 26'!F$33</f>
        <v>37567.39</v>
      </c>
      <c r="K35" s="66">
        <f>SUM($H$10:H35)/'SUBGRANT INFORMATION'!$B$25</f>
        <v>0.31830506198647041</v>
      </c>
      <c r="L35" s="35"/>
      <c r="M35" s="33" t="e">
        <f>#REF!</f>
        <v>#REF!</v>
      </c>
      <c r="N35" s="67" t="e">
        <f>$M$41/'SUBGRANT INFORMATION'!$B$27</f>
        <v>#REF!</v>
      </c>
      <c r="O35" s="249">
        <f>'INVOICE 26'!N$33</f>
        <v>0</v>
      </c>
      <c r="P35" s="269">
        <f>SUM($O$10:O35)/'SUBGRANT INFORMATION'!$B$29</f>
        <v>0.34153456435269858</v>
      </c>
    </row>
    <row r="36" spans="1:16" ht="14.15" customHeight="1">
      <c r="A36" s="267">
        <f>'INVOICE 27'!M34</f>
        <v>0</v>
      </c>
      <c r="B36" s="268"/>
      <c r="C36" s="246">
        <f>'INVOICE 27'!O11</f>
        <v>27</v>
      </c>
      <c r="D36" s="35"/>
      <c r="E36" s="248">
        <f>'INVOICE 27'!C$11</f>
        <v>0</v>
      </c>
      <c r="F36" s="245">
        <f>'INVOICE 27'!F$11</f>
        <v>0</v>
      </c>
      <c r="G36" s="35"/>
      <c r="H36" s="249">
        <f>'INVOICE 27'!E$33</f>
        <v>0</v>
      </c>
      <c r="I36" s="35"/>
      <c r="J36" s="249">
        <f>'INVOICE 27'!F$33</f>
        <v>37567.39</v>
      </c>
      <c r="K36" s="66">
        <f>SUM($H$10:H36)/'SUBGRANT INFORMATION'!$B$25</f>
        <v>0.31830506198647041</v>
      </c>
      <c r="L36" s="35"/>
      <c r="M36" s="33" t="e">
        <f>#REF!</f>
        <v>#REF!</v>
      </c>
      <c r="N36" s="67" t="e">
        <f>$M$41/'SUBGRANT INFORMATION'!$B$27</f>
        <v>#REF!</v>
      </c>
      <c r="O36" s="249">
        <f>'INVOICE 27'!N$33</f>
        <v>0</v>
      </c>
      <c r="P36" s="269">
        <f>SUM($O$10:O36)/'SUBGRANT INFORMATION'!$B$29</f>
        <v>0.34153456435269858</v>
      </c>
    </row>
    <row r="37" spans="1:16" ht="14.15" customHeight="1">
      <c r="A37" s="267">
        <f>'INVOICE 28'!M34</f>
        <v>0</v>
      </c>
      <c r="B37" s="268"/>
      <c r="C37" s="246">
        <f>'INVOICE 28'!O11</f>
        <v>28</v>
      </c>
      <c r="D37" s="35"/>
      <c r="E37" s="248">
        <f>'INVOICE 28'!C$11</f>
        <v>0</v>
      </c>
      <c r="F37" s="245">
        <f>'INVOICE 28'!F$11</f>
        <v>0</v>
      </c>
      <c r="G37" s="35"/>
      <c r="H37" s="249">
        <f>'INVOICE 28'!E$33</f>
        <v>0</v>
      </c>
      <c r="I37" s="35"/>
      <c r="J37" s="249">
        <f>'INVOICE 28'!F$33</f>
        <v>37567.39</v>
      </c>
      <c r="K37" s="66">
        <f>SUM($H$10:H37)/'SUBGRANT INFORMATION'!$B$25</f>
        <v>0.31830506198647041</v>
      </c>
      <c r="L37" s="35"/>
      <c r="M37" s="33" t="e">
        <f>#REF!</f>
        <v>#REF!</v>
      </c>
      <c r="N37" s="67" t="e">
        <f>$M$41/'SUBGRANT INFORMATION'!$B$27</f>
        <v>#REF!</v>
      </c>
      <c r="O37" s="249">
        <f>'INVOICE 28'!N$33</f>
        <v>0</v>
      </c>
      <c r="P37" s="269">
        <f>SUM($O$10:O37)/'SUBGRANT INFORMATION'!$B$29</f>
        <v>0.34153456435269858</v>
      </c>
    </row>
    <row r="38" spans="1:16" ht="14.15" customHeight="1">
      <c r="A38" s="267">
        <f>'INVOICE 29'!M34</f>
        <v>0</v>
      </c>
      <c r="B38" s="268"/>
      <c r="C38" s="246">
        <f>'INVOICE 29'!O11</f>
        <v>29</v>
      </c>
      <c r="D38" s="35"/>
      <c r="E38" s="248">
        <f>'INVOICE 29'!C$11</f>
        <v>0</v>
      </c>
      <c r="F38" s="245">
        <f>'INVOICE 29'!F$11</f>
        <v>0</v>
      </c>
      <c r="G38" s="35"/>
      <c r="H38" s="249">
        <f>'INVOICE 29'!E$33</f>
        <v>0</v>
      </c>
      <c r="I38" s="35"/>
      <c r="J38" s="249">
        <f>'INVOICE 29'!F$33</f>
        <v>37567.39</v>
      </c>
      <c r="K38" s="66">
        <f>SUM($H$10:H38)/'SUBGRANT INFORMATION'!$B$25</f>
        <v>0.31830506198647041</v>
      </c>
      <c r="L38" s="35"/>
      <c r="M38" s="33" t="e">
        <f>#REF!</f>
        <v>#REF!</v>
      </c>
      <c r="N38" s="67" t="e">
        <f>$M$41/'SUBGRANT INFORMATION'!$B$27</f>
        <v>#REF!</v>
      </c>
      <c r="O38" s="249">
        <f>'INVOICE 29'!N$33</f>
        <v>0</v>
      </c>
      <c r="P38" s="269">
        <f>SUM($O$10:O38)/'SUBGRANT INFORMATION'!$B$29</f>
        <v>0.34153456435269858</v>
      </c>
    </row>
    <row r="39" spans="1:16" ht="14.15" customHeight="1">
      <c r="A39" s="267">
        <f>'INVOICE 30'!M34</f>
        <v>0</v>
      </c>
      <c r="B39" s="268"/>
      <c r="C39" s="246">
        <f>'INVOICE 30'!O11</f>
        <v>30</v>
      </c>
      <c r="D39" s="35"/>
      <c r="E39" s="248">
        <f>'INVOICE 30'!C$11</f>
        <v>0</v>
      </c>
      <c r="F39" s="245">
        <f>'INVOICE 30'!F$11</f>
        <v>0</v>
      </c>
      <c r="G39" s="35"/>
      <c r="H39" s="249">
        <f>'INVOICE 30'!E$33</f>
        <v>0</v>
      </c>
      <c r="I39" s="35"/>
      <c r="J39" s="249">
        <f>'INVOICE 30'!F$33</f>
        <v>37567.39</v>
      </c>
      <c r="K39" s="66">
        <f>SUM($H$10:H39)/'SUBGRANT INFORMATION'!$B$25</f>
        <v>0.31830506198647041</v>
      </c>
      <c r="L39" s="35"/>
      <c r="M39" s="33" t="e">
        <f>#REF!</f>
        <v>#REF!</v>
      </c>
      <c r="N39" s="67" t="e">
        <f>$M$41/'SUBGRANT INFORMATION'!$B$27</f>
        <v>#REF!</v>
      </c>
      <c r="O39" s="249">
        <f>'INVOICE 30'!N$33</f>
        <v>0</v>
      </c>
      <c r="P39" s="269">
        <f>SUM($O$10:O39)/'SUBGRANT INFORMATION'!$B$29</f>
        <v>0.34153456435269858</v>
      </c>
    </row>
    <row r="40" spans="1:16" ht="14.15" customHeight="1">
      <c r="A40" s="267">
        <f>'INVOICE 31'!M34</f>
        <v>0</v>
      </c>
      <c r="B40" s="268"/>
      <c r="C40" s="246">
        <f>'INVOICE 31'!O11</f>
        <v>31</v>
      </c>
      <c r="D40" s="35"/>
      <c r="E40" s="248">
        <f>'INVOICE 31'!C$11</f>
        <v>0</v>
      </c>
      <c r="F40" s="245">
        <f>'INVOICE 31'!F$11</f>
        <v>0</v>
      </c>
      <c r="G40" s="35"/>
      <c r="H40" s="249">
        <f>'INVOICE 31'!E$33</f>
        <v>0</v>
      </c>
      <c r="I40" s="35"/>
      <c r="J40" s="249">
        <f>'INVOICE 31'!F$33</f>
        <v>37567.39</v>
      </c>
      <c r="K40" s="66">
        <f>SUM($H$10:H40)/'SUBGRANT INFORMATION'!$B$25</f>
        <v>0.31830506198647041</v>
      </c>
      <c r="L40" s="35"/>
      <c r="M40" s="33" t="e">
        <f>#REF!</f>
        <v>#REF!</v>
      </c>
      <c r="N40" s="67" t="e">
        <f>$M$41/'SUBGRANT INFORMATION'!$B$27</f>
        <v>#REF!</v>
      </c>
      <c r="O40" s="249">
        <f>'INVOICE 31'!N$33</f>
        <v>0</v>
      </c>
      <c r="P40" s="269">
        <f>SUM($O$10:O40)/'SUBGRANT INFORMATION'!$B$29</f>
        <v>0.34153456435269858</v>
      </c>
    </row>
    <row r="41" spans="1:16" ht="19.5" customHeight="1" thickBot="1">
      <c r="A41" s="270"/>
      <c r="B41" s="271"/>
      <c r="C41" s="271"/>
      <c r="D41" s="271"/>
      <c r="E41" s="271"/>
      <c r="F41" s="271"/>
      <c r="G41" s="271"/>
      <c r="H41" s="272">
        <f>SUM(H10:H40)</f>
        <v>17541.41</v>
      </c>
      <c r="I41" s="271"/>
      <c r="J41" s="273"/>
      <c r="K41" s="273"/>
      <c r="L41" s="271"/>
      <c r="M41" s="272" t="e">
        <f>SUM(M10:M40)</f>
        <v>#REF!</v>
      </c>
      <c r="N41" s="272"/>
      <c r="O41" s="272">
        <f>SUM(O10:O40)</f>
        <v>4705.3899999999994</v>
      </c>
      <c r="P41" s="274"/>
    </row>
    <row r="42" spans="1:16" ht="25" customHeight="1"/>
    <row r="43" spans="1:16" ht="25" customHeight="1"/>
    <row r="44" spans="1:16" ht="18" customHeight="1"/>
    <row r="45" spans="1:16" ht="18" customHeight="1"/>
  </sheetData>
  <sheetProtection password="E6F1" sheet="1" objects="1" scenarios="1" selectLockedCells="1"/>
  <mergeCells count="29">
    <mergeCell ref="A5:C5"/>
    <mergeCell ref="A6:C6"/>
    <mergeCell ref="A7:C7"/>
    <mergeCell ref="O8:P8"/>
    <mergeCell ref="A8:C8"/>
    <mergeCell ref="E6:F6"/>
    <mergeCell ref="E7:F7"/>
    <mergeCell ref="E8:F8"/>
    <mergeCell ref="H5:I5"/>
    <mergeCell ref="H6:I6"/>
    <mergeCell ref="E5:F5"/>
    <mergeCell ref="K6:P6"/>
    <mergeCell ref="K5:P5"/>
    <mergeCell ref="K1:P1"/>
    <mergeCell ref="A1:C1"/>
    <mergeCell ref="A2:C2"/>
    <mergeCell ref="A3:C3"/>
    <mergeCell ref="A4:C4"/>
    <mergeCell ref="H1:I1"/>
    <mergeCell ref="H2:I2"/>
    <mergeCell ref="H3:I3"/>
    <mergeCell ref="H4:I4"/>
    <mergeCell ref="E1:F1"/>
    <mergeCell ref="E2:F2"/>
    <mergeCell ref="E3:F3"/>
    <mergeCell ref="E4:F4"/>
    <mergeCell ref="K2:P2"/>
    <mergeCell ref="K4:P4"/>
    <mergeCell ref="K3:P3"/>
  </mergeCells>
  <printOptions horizontalCentered="1"/>
  <pageMargins left="0.25" right="0.25" top="1.5" bottom="0.25" header="0.5" footer="0.5"/>
  <pageSetup orientation="portrait" r:id="rId1"/>
  <headerFooter>
    <oddHeader>&amp;L&amp;G&amp;CARKANSAS DEPARTMENT OF FINANCE AND ADMINISTRATION 
OFFICE OF INTERGOVERNMENTAL SERVICES
&amp;"-,Bold"&amp;12REIMBURSEMENT SUMMARY 2012-2013</oddHeader>
    <oddFooter>&amp;L&amp;9DFA/IGS 2012-2013</oddFooter>
  </headerFooter>
  <ignoredErrors>
    <ignoredError sqref="K10:K40 P10:P40" evalError="1"/>
  </ignoredErrors>
  <legacyDrawingHF r:id="rId2"/>
</worksheet>
</file>

<file path=xl/worksheets/sheet39.xml><?xml version="1.0" encoding="utf-8"?>
<worksheet xmlns="http://schemas.openxmlformats.org/spreadsheetml/2006/main" xmlns:r="http://schemas.openxmlformats.org/officeDocument/2006/relationships">
  <sheetPr codeName="Sheet42">
    <tabColor theme="6"/>
  </sheetPr>
  <dimension ref="A1:N53"/>
  <sheetViews>
    <sheetView workbookViewId="0">
      <selection activeCell="A8" sqref="A8"/>
    </sheetView>
  </sheetViews>
  <sheetFormatPr defaultColWidth="22.7265625" defaultRowHeight="14.5"/>
  <cols>
    <col min="1" max="1" width="22.7265625" style="23"/>
    <col min="2" max="2" width="18.7265625" style="23" customWidth="1"/>
    <col min="3" max="4" width="18.7265625" style="108" customWidth="1"/>
    <col min="5" max="7" width="12.7265625" style="108" hidden="1" customWidth="1"/>
    <col min="8" max="9" width="18.7265625" style="108" customWidth="1"/>
    <col min="10" max="16384" width="22.7265625" style="23"/>
  </cols>
  <sheetData>
    <row r="1" spans="1:14" ht="18" customHeight="1">
      <c r="A1" s="68" t="s">
        <v>18</v>
      </c>
      <c r="C1" s="250" t="s">
        <v>19</v>
      </c>
      <c r="D1" s="276"/>
      <c r="E1" s="252"/>
      <c r="G1" s="251"/>
      <c r="I1" s="68" t="s">
        <v>25</v>
      </c>
      <c r="L1" s="276"/>
    </row>
    <row r="2" spans="1:14" ht="18" customHeight="1">
      <c r="A2" s="578" t="str">
        <f>'SUBGRANT INFORMATION'!B3</f>
        <v>ABC Project</v>
      </c>
      <c r="B2" s="578"/>
      <c r="C2" s="12">
        <f>'SUBGRANT INFORMATION'!B8</f>
        <v>13890</v>
      </c>
      <c r="D2" s="252"/>
      <c r="E2" s="252"/>
      <c r="G2" s="251"/>
      <c r="H2" s="251"/>
      <c r="I2" s="277">
        <f>'SUBGRANT INFORMATION'!B25</f>
        <v>55108.800000000003</v>
      </c>
      <c r="L2" s="252"/>
    </row>
    <row r="3" spans="1:14" ht="18" customHeight="1">
      <c r="A3" s="68" t="s">
        <v>20</v>
      </c>
      <c r="B3" s="2"/>
      <c r="C3" s="250" t="s">
        <v>30</v>
      </c>
      <c r="E3" s="252"/>
      <c r="G3" s="251"/>
      <c r="I3" s="68" t="s">
        <v>23</v>
      </c>
    </row>
    <row r="4" spans="1:14" ht="18" customHeight="1">
      <c r="A4" s="23" t="str">
        <f>'SUBGRANT INFORMATION'!B4</f>
        <v>P.O. Box 1</v>
      </c>
      <c r="C4" s="12">
        <f>'SUBGRANT INFORMATION'!B12</f>
        <v>777777</v>
      </c>
      <c r="E4" s="252"/>
      <c r="G4" s="251"/>
      <c r="H4" s="251"/>
      <c r="I4" s="106">
        <f>C33</f>
        <v>17541.410000000003</v>
      </c>
    </row>
    <row r="5" spans="1:14" ht="18" customHeight="1">
      <c r="A5" s="68" t="s">
        <v>26</v>
      </c>
      <c r="C5" s="250" t="s">
        <v>28</v>
      </c>
      <c r="E5" s="252"/>
      <c r="F5" s="252"/>
      <c r="G5" s="251"/>
      <c r="I5" s="282" t="s">
        <v>277</v>
      </c>
    </row>
    <row r="6" spans="1:14" ht="18" customHeight="1">
      <c r="A6" s="23" t="str">
        <f>'SUBGRANT INFORMATION'!B5</f>
        <v>Frank, AR  71600</v>
      </c>
      <c r="C6" s="12" t="str">
        <f>'SUBGRANT INFORMATION'!B23</f>
        <v>VOCA</v>
      </c>
      <c r="E6" s="252"/>
      <c r="F6" s="252"/>
      <c r="G6" s="251"/>
      <c r="H6" s="251"/>
      <c r="I6" s="106">
        <f>D33</f>
        <v>37567.39</v>
      </c>
      <c r="M6" s="48"/>
      <c r="N6" s="276"/>
    </row>
    <row r="7" spans="1:14" ht="18" customHeight="1">
      <c r="A7" s="68" t="s">
        <v>22</v>
      </c>
      <c r="C7" s="68" t="s">
        <v>21</v>
      </c>
      <c r="D7" s="68"/>
      <c r="E7" s="276"/>
      <c r="F7" s="252"/>
      <c r="G7" s="251"/>
      <c r="I7" s="68" t="s">
        <v>24</v>
      </c>
      <c r="M7" s="278"/>
      <c r="N7" s="48"/>
    </row>
    <row r="8" spans="1:14" ht="18" customHeight="1">
      <c r="A8" s="456">
        <f>'SUBGRANT INFORMATION'!B16</f>
        <v>5010000123</v>
      </c>
      <c r="C8" s="12" t="str">
        <f>'SUBGRANT INFORMATION'!B20</f>
        <v>Debbie Bousquet/Board Chair</v>
      </c>
      <c r="D8" s="252"/>
      <c r="E8" s="252"/>
      <c r="F8" s="23"/>
      <c r="G8" s="577" t="str">
        <f>'SUBGRANT INFORMATION'!B13</f>
        <v>October 1, 2013 - September 30, 2014</v>
      </c>
      <c r="H8" s="577"/>
      <c r="I8" s="577"/>
      <c r="M8" s="48"/>
      <c r="N8" s="279"/>
    </row>
    <row r="9" spans="1:14" ht="18" customHeight="1">
      <c r="A9" s="2"/>
      <c r="C9" s="596" t="s">
        <v>152</v>
      </c>
      <c r="D9" s="596"/>
      <c r="E9" s="596"/>
      <c r="F9" s="276"/>
      <c r="G9" s="23"/>
      <c r="H9" s="23"/>
      <c r="I9" s="23"/>
      <c r="M9" s="279"/>
      <c r="N9" s="279"/>
    </row>
    <row r="10" spans="1:14" ht="18" customHeight="1">
      <c r="A10" s="2"/>
      <c r="C10" s="23" t="str">
        <f>'SUBGRANT INFORMATION'!B19</f>
        <v>Crystal Thomas</v>
      </c>
      <c r="D10" s="252"/>
      <c r="E10" s="252"/>
      <c r="F10" s="23"/>
      <c r="G10" s="23"/>
      <c r="H10" s="23"/>
      <c r="I10" s="23"/>
      <c r="M10" s="279"/>
      <c r="N10" s="279"/>
    </row>
    <row r="11" spans="1:14" ht="12" customHeight="1" thickBot="1">
      <c r="M11" s="106"/>
    </row>
    <row r="12" spans="1:14" ht="48" customHeight="1" thickBot="1">
      <c r="A12" s="86" t="s">
        <v>136</v>
      </c>
      <c r="B12" s="165" t="s">
        <v>245</v>
      </c>
      <c r="C12" s="47" t="s">
        <v>253</v>
      </c>
      <c r="D12" s="166" t="s">
        <v>252</v>
      </c>
      <c r="E12" s="87" t="s">
        <v>213</v>
      </c>
      <c r="F12" s="87" t="s">
        <v>212</v>
      </c>
      <c r="G12" s="87" t="s">
        <v>137</v>
      </c>
      <c r="H12" s="165" t="s">
        <v>254</v>
      </c>
      <c r="I12" s="47" t="s">
        <v>255</v>
      </c>
    </row>
    <row r="13" spans="1:14" ht="21" customHeight="1">
      <c r="A13" s="72" t="str">
        <f>'APPROVED BUDGETS'!B4</f>
        <v>Executive Director</v>
      </c>
      <c r="B13" s="70">
        <f>'INVOICE 31'!B13</f>
        <v>10400</v>
      </c>
      <c r="C13" s="112">
        <f>'INVOICE 31'!C13</f>
        <v>3466.68</v>
      </c>
      <c r="D13" s="71">
        <f>B13-C13</f>
        <v>6933.32</v>
      </c>
      <c r="E13" s="73" t="e">
        <f>#REF!</f>
        <v>#REF!</v>
      </c>
      <c r="F13" s="112" t="e">
        <f>#REF!</f>
        <v>#REF!</v>
      </c>
      <c r="G13" s="112" t="e">
        <f>E13-F13</f>
        <v>#REF!</v>
      </c>
      <c r="H13" s="113">
        <f>'INVOICE 31'!K13</f>
        <v>5200</v>
      </c>
      <c r="I13" s="74">
        <f>'INVOICE 31'!L13</f>
        <v>1733.32</v>
      </c>
    </row>
    <row r="14" spans="1:14" ht="21" customHeight="1">
      <c r="A14" s="72" t="str">
        <f>'APPROVED BUDGETS'!B5</f>
        <v>Victim Advocate</v>
      </c>
      <c r="B14" s="70">
        <f>'INVOICE 31'!B14</f>
        <v>31200</v>
      </c>
      <c r="C14" s="112">
        <f>'INVOICE 31'!C14</f>
        <v>10400</v>
      </c>
      <c r="D14" s="71">
        <f t="shared" ref="D14:D32" si="0">B14-C14</f>
        <v>20800</v>
      </c>
      <c r="E14" s="73" t="e">
        <f>#REF!</f>
        <v>#REF!</v>
      </c>
      <c r="F14" s="112" t="e">
        <f>#REF!</f>
        <v>#REF!</v>
      </c>
      <c r="G14" s="112" t="e">
        <f t="shared" ref="G14:G32" si="1">E14-F14</f>
        <v>#REF!</v>
      </c>
      <c r="H14" s="113">
        <f>'INVOICE 31'!K14</f>
        <v>0</v>
      </c>
      <c r="I14" s="74">
        <f>'INVOICE 31'!L14</f>
        <v>0</v>
      </c>
    </row>
    <row r="15" spans="1:14" ht="21" customHeight="1">
      <c r="A15" s="72" t="str">
        <f>'APPROVED BUDGETS'!B6</f>
        <v>Volunteer Advocates</v>
      </c>
      <c r="B15" s="70">
        <f>'INVOICE 31'!B15</f>
        <v>0</v>
      </c>
      <c r="C15" s="112">
        <f>'INVOICE 31'!C15</f>
        <v>0</v>
      </c>
      <c r="D15" s="71">
        <f t="shared" ref="D15:D22" si="2">B15-C15</f>
        <v>0</v>
      </c>
      <c r="E15" s="73" t="e">
        <f>#REF!</f>
        <v>#REF!</v>
      </c>
      <c r="F15" s="112" t="e">
        <f>#REF!</f>
        <v>#REF!</v>
      </c>
      <c r="G15" s="112" t="e">
        <f t="shared" ref="G15:G22" si="3">E15-F15</f>
        <v>#REF!</v>
      </c>
      <c r="H15" s="113">
        <f>'INVOICE 31'!K15</f>
        <v>1687</v>
      </c>
      <c r="I15" s="74">
        <f>'INVOICE 31'!L15</f>
        <v>624.19000000000005</v>
      </c>
    </row>
    <row r="16" spans="1:14" ht="21" customHeight="1">
      <c r="A16" s="72" t="str">
        <f>'APPROVED BUDGETS'!B7</f>
        <v>FICA</v>
      </c>
      <c r="B16" s="70">
        <f>'INVOICE 31'!B16</f>
        <v>3182.4</v>
      </c>
      <c r="C16" s="112">
        <f>'INVOICE 31'!C16</f>
        <v>1060.8</v>
      </c>
      <c r="D16" s="71">
        <f t="shared" si="2"/>
        <v>2121.6000000000004</v>
      </c>
      <c r="E16" s="73" t="e">
        <f>#REF!</f>
        <v>#REF!</v>
      </c>
      <c r="F16" s="112" t="e">
        <f>#REF!</f>
        <v>#REF!</v>
      </c>
      <c r="G16" s="112" t="e">
        <f t="shared" si="3"/>
        <v>#REF!</v>
      </c>
      <c r="H16" s="113">
        <f>'INVOICE 31'!K16</f>
        <v>397.8</v>
      </c>
      <c r="I16" s="74">
        <f>'INVOICE 31'!L16</f>
        <v>132.6</v>
      </c>
    </row>
    <row r="17" spans="1:9" ht="21" customHeight="1">
      <c r="A17" s="72" t="str">
        <f>'APPROVED BUDGETS'!B8</f>
        <v>Workers Comp</v>
      </c>
      <c r="B17" s="70">
        <f>'INVOICE 31'!B17</f>
        <v>582.4</v>
      </c>
      <c r="C17" s="112">
        <f>'INVOICE 31'!C17</f>
        <v>194.12</v>
      </c>
      <c r="D17" s="71">
        <f t="shared" si="2"/>
        <v>388.28</v>
      </c>
      <c r="E17" s="73" t="e">
        <f>#REF!</f>
        <v>#REF!</v>
      </c>
      <c r="F17" s="112" t="e">
        <f>#REF!</f>
        <v>#REF!</v>
      </c>
      <c r="G17" s="112" t="e">
        <f t="shared" si="3"/>
        <v>#REF!</v>
      </c>
      <c r="H17" s="113">
        <f>'INVOICE 31'!K17</f>
        <v>72.8</v>
      </c>
      <c r="I17" s="74">
        <f>'INVOICE 31'!L17</f>
        <v>24.28</v>
      </c>
    </row>
    <row r="18" spans="1:9" ht="21" customHeight="1">
      <c r="A18" s="72" t="str">
        <f>'APPROVED BUDGETS'!B9</f>
        <v>Retirement</v>
      </c>
      <c r="B18" s="70">
        <f>'INVOICE 31'!B18</f>
        <v>3744</v>
      </c>
      <c r="C18" s="112">
        <f>'INVOICE 31'!C18</f>
        <v>1248</v>
      </c>
      <c r="D18" s="71">
        <f t="shared" si="2"/>
        <v>2496</v>
      </c>
      <c r="E18" s="73" t="e">
        <f>#REF!</f>
        <v>#REF!</v>
      </c>
      <c r="F18" s="112" t="e">
        <f>#REF!</f>
        <v>#REF!</v>
      </c>
      <c r="G18" s="112" t="e">
        <f t="shared" si="3"/>
        <v>#REF!</v>
      </c>
      <c r="H18" s="113">
        <f>'INVOICE 31'!K18</f>
        <v>468</v>
      </c>
      <c r="I18" s="74">
        <f>'INVOICE 31'!L18</f>
        <v>156</v>
      </c>
    </row>
    <row r="19" spans="1:9" ht="21" customHeight="1">
      <c r="A19" s="72" t="str">
        <f>'APPROVED BUDGETS'!B10</f>
        <v>Office Supplies</v>
      </c>
      <c r="B19" s="70">
        <f>'INVOICE 31'!B19</f>
        <v>2000</v>
      </c>
      <c r="C19" s="112">
        <f>'INVOICE 31'!C19</f>
        <v>246.39</v>
      </c>
      <c r="D19" s="71">
        <f t="shared" si="2"/>
        <v>1753.6100000000001</v>
      </c>
      <c r="E19" s="73" t="e">
        <f>#REF!</f>
        <v>#REF!</v>
      </c>
      <c r="F19" s="112" t="e">
        <f>#REF!</f>
        <v>#REF!</v>
      </c>
      <c r="G19" s="112" t="e">
        <f t="shared" si="3"/>
        <v>#REF!</v>
      </c>
      <c r="H19" s="113">
        <f>'INVOICE 31'!K19</f>
        <v>0</v>
      </c>
      <c r="I19" s="74">
        <f>'INVOICE 31'!L19</f>
        <v>0</v>
      </c>
    </row>
    <row r="20" spans="1:9" ht="21" customHeight="1">
      <c r="A20" s="72" t="str">
        <f>'APPROVED BUDGETS'!B11</f>
        <v>Utilities</v>
      </c>
      <c r="B20" s="70">
        <f>'INVOICE 31'!B20</f>
        <v>2500</v>
      </c>
      <c r="C20" s="112">
        <f>'INVOICE 31'!C20</f>
        <v>782.2</v>
      </c>
      <c r="D20" s="71">
        <f t="shared" si="2"/>
        <v>1717.8</v>
      </c>
      <c r="E20" s="73" t="e">
        <f>#REF!</f>
        <v>#REF!</v>
      </c>
      <c r="F20" s="112" t="e">
        <f>#REF!</f>
        <v>#REF!</v>
      </c>
      <c r="G20" s="112" t="e">
        <f t="shared" si="3"/>
        <v>#REF!</v>
      </c>
      <c r="H20" s="113">
        <f>'INVOICE 31'!K20</f>
        <v>2300</v>
      </c>
      <c r="I20" s="74">
        <f>'INVOICE 31'!L20</f>
        <v>817.8</v>
      </c>
    </row>
    <row r="21" spans="1:9" ht="21" customHeight="1">
      <c r="A21" s="72" t="str">
        <f>'APPROVED BUDGETS'!B12</f>
        <v>Rent</v>
      </c>
      <c r="B21" s="70">
        <f>'INVOICE 31'!B21</f>
        <v>0</v>
      </c>
      <c r="C21" s="112">
        <f>'INVOICE 31'!C21</f>
        <v>0</v>
      </c>
      <c r="D21" s="71">
        <f t="shared" si="2"/>
        <v>0</v>
      </c>
      <c r="E21" s="73" t="e">
        <f>#REF!</f>
        <v>#REF!</v>
      </c>
      <c r="F21" s="112" t="e">
        <f>#REF!</f>
        <v>#REF!</v>
      </c>
      <c r="G21" s="112" t="e">
        <f t="shared" si="3"/>
        <v>#REF!</v>
      </c>
      <c r="H21" s="113">
        <f>'INVOICE 31'!K21</f>
        <v>3651.6</v>
      </c>
      <c r="I21" s="74">
        <f>'INVOICE 31'!L21</f>
        <v>1217.2</v>
      </c>
    </row>
    <row r="22" spans="1:9" ht="21" customHeight="1">
      <c r="A22" s="72" t="str">
        <f>'APPROVED BUDGETS'!B13</f>
        <v>Staff/Victim Travel</v>
      </c>
      <c r="B22" s="70">
        <f>'INVOICE 31'!B22</f>
        <v>1500</v>
      </c>
      <c r="C22" s="112">
        <f>'INVOICE 31'!C22</f>
        <v>143.22</v>
      </c>
      <c r="D22" s="71">
        <f t="shared" si="2"/>
        <v>1356.78</v>
      </c>
      <c r="E22" s="73" t="e">
        <f>#REF!</f>
        <v>#REF!</v>
      </c>
      <c r="F22" s="112" t="e">
        <f>#REF!</f>
        <v>#REF!</v>
      </c>
      <c r="G22" s="112" t="e">
        <f t="shared" si="3"/>
        <v>#REF!</v>
      </c>
      <c r="H22" s="113">
        <f>'INVOICE 31'!K22</f>
        <v>0</v>
      </c>
      <c r="I22" s="74">
        <f>'INVOICE 31'!L22</f>
        <v>0</v>
      </c>
    </row>
    <row r="23" spans="1:9" ht="21" customHeight="1">
      <c r="A23" s="72">
        <f>'APPROVED BUDGETS'!B14</f>
        <v>0</v>
      </c>
      <c r="B23" s="70">
        <f>'INVOICE 31'!B23</f>
        <v>0</v>
      </c>
      <c r="C23" s="112">
        <f>'INVOICE 31'!C23</f>
        <v>0</v>
      </c>
      <c r="D23" s="71">
        <f t="shared" si="0"/>
        <v>0</v>
      </c>
      <c r="E23" s="73" t="e">
        <f>#REF!</f>
        <v>#REF!</v>
      </c>
      <c r="F23" s="112" t="e">
        <f>#REF!</f>
        <v>#REF!</v>
      </c>
      <c r="G23" s="112" t="e">
        <f t="shared" si="1"/>
        <v>#REF!</v>
      </c>
      <c r="H23" s="113">
        <f>'INVOICE 31'!K23</f>
        <v>0</v>
      </c>
      <c r="I23" s="74">
        <f>'INVOICE 31'!L23</f>
        <v>0</v>
      </c>
    </row>
    <row r="24" spans="1:9" ht="21" customHeight="1">
      <c r="A24" s="72">
        <f>'APPROVED BUDGETS'!B15</f>
        <v>0</v>
      </c>
      <c r="B24" s="70">
        <f>'INVOICE 31'!B24</f>
        <v>0</v>
      </c>
      <c r="C24" s="112">
        <f>'INVOICE 31'!C24</f>
        <v>0</v>
      </c>
      <c r="D24" s="71">
        <f t="shared" si="0"/>
        <v>0</v>
      </c>
      <c r="E24" s="73" t="e">
        <f>#REF!</f>
        <v>#REF!</v>
      </c>
      <c r="F24" s="112" t="e">
        <f>#REF!</f>
        <v>#REF!</v>
      </c>
      <c r="G24" s="112" t="e">
        <f t="shared" si="1"/>
        <v>#REF!</v>
      </c>
      <c r="H24" s="113">
        <f>'INVOICE 31'!K24</f>
        <v>0</v>
      </c>
      <c r="I24" s="74">
        <f>'INVOICE 31'!L24</f>
        <v>0</v>
      </c>
    </row>
    <row r="25" spans="1:9" ht="21" customHeight="1">
      <c r="A25" s="72">
        <f>'APPROVED BUDGETS'!B16</f>
        <v>0</v>
      </c>
      <c r="B25" s="70">
        <f>'INVOICE 31'!B25</f>
        <v>0</v>
      </c>
      <c r="C25" s="112">
        <f>'INVOICE 31'!C25</f>
        <v>0</v>
      </c>
      <c r="D25" s="71">
        <f t="shared" si="0"/>
        <v>0</v>
      </c>
      <c r="E25" s="73" t="e">
        <f>#REF!</f>
        <v>#REF!</v>
      </c>
      <c r="F25" s="112" t="e">
        <f>#REF!</f>
        <v>#REF!</v>
      </c>
      <c r="G25" s="112" t="e">
        <f t="shared" si="1"/>
        <v>#REF!</v>
      </c>
      <c r="H25" s="113">
        <f>'INVOICE 31'!K25</f>
        <v>0</v>
      </c>
      <c r="I25" s="74">
        <f>'INVOICE 31'!L25</f>
        <v>0</v>
      </c>
    </row>
    <row r="26" spans="1:9" ht="21" customHeight="1">
      <c r="A26" s="72">
        <f>'APPROVED BUDGETS'!B17</f>
        <v>0</v>
      </c>
      <c r="B26" s="70">
        <f>'INVOICE 31'!B26</f>
        <v>0</v>
      </c>
      <c r="C26" s="112">
        <f>'INVOICE 31'!C26</f>
        <v>0</v>
      </c>
      <c r="D26" s="71">
        <f t="shared" si="0"/>
        <v>0</v>
      </c>
      <c r="E26" s="73" t="e">
        <f>#REF!</f>
        <v>#REF!</v>
      </c>
      <c r="F26" s="112" t="e">
        <f>#REF!</f>
        <v>#REF!</v>
      </c>
      <c r="G26" s="112" t="e">
        <f t="shared" si="1"/>
        <v>#REF!</v>
      </c>
      <c r="H26" s="113">
        <f>'INVOICE 31'!K26</f>
        <v>0</v>
      </c>
      <c r="I26" s="74">
        <f>'INVOICE 31'!L26</f>
        <v>0</v>
      </c>
    </row>
    <row r="27" spans="1:9" ht="21" customHeight="1">
      <c r="A27" s="72">
        <f>'APPROVED BUDGETS'!B18</f>
        <v>0</v>
      </c>
      <c r="B27" s="70">
        <f>'INVOICE 31'!B27</f>
        <v>0</v>
      </c>
      <c r="C27" s="112">
        <f>'INVOICE 31'!C27</f>
        <v>0</v>
      </c>
      <c r="D27" s="71">
        <f t="shared" si="0"/>
        <v>0</v>
      </c>
      <c r="E27" s="73" t="e">
        <f>#REF!</f>
        <v>#REF!</v>
      </c>
      <c r="F27" s="112" t="e">
        <f>#REF!</f>
        <v>#REF!</v>
      </c>
      <c r="G27" s="112" t="e">
        <f t="shared" si="1"/>
        <v>#REF!</v>
      </c>
      <c r="H27" s="113">
        <f>'INVOICE 31'!K27</f>
        <v>0</v>
      </c>
      <c r="I27" s="74">
        <f>'INVOICE 31'!L27</f>
        <v>0</v>
      </c>
    </row>
    <row r="28" spans="1:9" ht="21" customHeight="1">
      <c r="A28" s="72">
        <f>'APPROVED BUDGETS'!B19</f>
        <v>0</v>
      </c>
      <c r="B28" s="70">
        <f>'INVOICE 31'!B28</f>
        <v>0</v>
      </c>
      <c r="C28" s="112">
        <f>'INVOICE 31'!C28</f>
        <v>0</v>
      </c>
      <c r="D28" s="71">
        <f t="shared" si="0"/>
        <v>0</v>
      </c>
      <c r="E28" s="73" t="e">
        <f>#REF!</f>
        <v>#REF!</v>
      </c>
      <c r="F28" s="112" t="e">
        <f>#REF!</f>
        <v>#REF!</v>
      </c>
      <c r="G28" s="112" t="e">
        <f t="shared" si="1"/>
        <v>#REF!</v>
      </c>
      <c r="H28" s="113">
        <f>'INVOICE 31'!K28</f>
        <v>0</v>
      </c>
      <c r="I28" s="74">
        <f>'INVOICE 31'!L28</f>
        <v>0</v>
      </c>
    </row>
    <row r="29" spans="1:9" ht="21" customHeight="1">
      <c r="A29" s="72">
        <f>'APPROVED BUDGETS'!B20</f>
        <v>0</v>
      </c>
      <c r="B29" s="70">
        <f>'INVOICE 31'!B29</f>
        <v>0</v>
      </c>
      <c r="C29" s="112">
        <f>'INVOICE 31'!C29</f>
        <v>0</v>
      </c>
      <c r="D29" s="71">
        <f t="shared" si="0"/>
        <v>0</v>
      </c>
      <c r="E29" s="73" t="e">
        <f>#REF!</f>
        <v>#REF!</v>
      </c>
      <c r="F29" s="112" t="e">
        <f>#REF!</f>
        <v>#REF!</v>
      </c>
      <c r="G29" s="112" t="e">
        <f t="shared" si="1"/>
        <v>#REF!</v>
      </c>
      <c r="H29" s="113">
        <f>'INVOICE 31'!K29</f>
        <v>0</v>
      </c>
      <c r="I29" s="74">
        <f>'INVOICE 31'!L29</f>
        <v>0</v>
      </c>
    </row>
    <row r="30" spans="1:9" ht="21" customHeight="1">
      <c r="A30" s="72">
        <f>'APPROVED BUDGETS'!B21</f>
        <v>0</v>
      </c>
      <c r="B30" s="70">
        <f>'INVOICE 31'!B30</f>
        <v>0</v>
      </c>
      <c r="C30" s="112">
        <f>'INVOICE 31'!C30</f>
        <v>0</v>
      </c>
      <c r="D30" s="71">
        <f t="shared" si="0"/>
        <v>0</v>
      </c>
      <c r="E30" s="73" t="e">
        <f>#REF!</f>
        <v>#REF!</v>
      </c>
      <c r="F30" s="112" t="e">
        <f>#REF!</f>
        <v>#REF!</v>
      </c>
      <c r="G30" s="112" t="e">
        <f t="shared" si="1"/>
        <v>#REF!</v>
      </c>
      <c r="H30" s="113">
        <f>'INVOICE 31'!K30</f>
        <v>0</v>
      </c>
      <c r="I30" s="74">
        <f>'INVOICE 31'!L30</f>
        <v>0</v>
      </c>
    </row>
    <row r="31" spans="1:9" ht="21" customHeight="1">
      <c r="A31" s="72">
        <f>'APPROVED BUDGETS'!B22</f>
        <v>0</v>
      </c>
      <c r="B31" s="70">
        <f>'INVOICE 31'!B31</f>
        <v>0</v>
      </c>
      <c r="C31" s="112">
        <f>'INVOICE 31'!C31</f>
        <v>0</v>
      </c>
      <c r="D31" s="71">
        <f t="shared" si="0"/>
        <v>0</v>
      </c>
      <c r="E31" s="73" t="e">
        <f>#REF!</f>
        <v>#REF!</v>
      </c>
      <c r="F31" s="112" t="e">
        <f>#REF!</f>
        <v>#REF!</v>
      </c>
      <c r="G31" s="112" t="e">
        <f t="shared" si="1"/>
        <v>#REF!</v>
      </c>
      <c r="H31" s="113">
        <f>'INVOICE 31'!K31</f>
        <v>0</v>
      </c>
      <c r="I31" s="74">
        <f>'INVOICE 31'!L31</f>
        <v>0</v>
      </c>
    </row>
    <row r="32" spans="1:9" ht="21" customHeight="1">
      <c r="A32" s="72">
        <f>'APPROVED BUDGETS'!B23</f>
        <v>0</v>
      </c>
      <c r="B32" s="70">
        <f>'INVOICE 31'!B32</f>
        <v>0</v>
      </c>
      <c r="C32" s="112">
        <f>'INVOICE 31'!C32</f>
        <v>0</v>
      </c>
      <c r="D32" s="71">
        <f t="shared" si="0"/>
        <v>0</v>
      </c>
      <c r="E32" s="73" t="e">
        <f>#REF!</f>
        <v>#REF!</v>
      </c>
      <c r="F32" s="112" t="e">
        <f>#REF!</f>
        <v>#REF!</v>
      </c>
      <c r="G32" s="112" t="e">
        <f t="shared" si="1"/>
        <v>#REF!</v>
      </c>
      <c r="H32" s="113">
        <f>'INVOICE 31'!K32</f>
        <v>0</v>
      </c>
      <c r="I32" s="74">
        <f>'INVOICE 31'!L32</f>
        <v>0</v>
      </c>
    </row>
    <row r="33" spans="1:10" ht="24" customHeight="1" thickBot="1">
      <c r="A33" s="82" t="s">
        <v>14</v>
      </c>
      <c r="B33" s="83">
        <f t="shared" ref="B33:I33" si="4">SUM(B13:B32)</f>
        <v>55108.800000000003</v>
      </c>
      <c r="C33" s="84">
        <f t="shared" si="4"/>
        <v>17541.410000000003</v>
      </c>
      <c r="D33" s="85">
        <f>SUM(D13:D32)</f>
        <v>37567.39</v>
      </c>
      <c r="E33" s="83" t="e">
        <f t="shared" si="4"/>
        <v>#REF!</v>
      </c>
      <c r="F33" s="84" t="e">
        <f t="shared" si="4"/>
        <v>#REF!</v>
      </c>
      <c r="G33" s="84" t="e">
        <f t="shared" si="4"/>
        <v>#REF!</v>
      </c>
      <c r="H33" s="84">
        <f t="shared" si="4"/>
        <v>13777.2</v>
      </c>
      <c r="I33" s="84">
        <f t="shared" si="4"/>
        <v>4705.3900000000003</v>
      </c>
    </row>
    <row r="34" spans="1:10" ht="12" customHeight="1">
      <c r="A34" s="18"/>
      <c r="B34" s="15"/>
      <c r="C34" s="16"/>
      <c r="D34" s="14"/>
      <c r="E34" s="15"/>
      <c r="F34" s="16"/>
      <c r="G34" s="16"/>
      <c r="H34" s="16"/>
      <c r="I34" s="17"/>
    </row>
    <row r="35" spans="1:10" ht="21" customHeight="1" thickBot="1">
      <c r="A35" s="594" t="s">
        <v>214</v>
      </c>
      <c r="B35" s="595"/>
      <c r="C35" s="595"/>
      <c r="D35" s="595"/>
      <c r="E35" s="23"/>
      <c r="F35" s="16"/>
      <c r="G35" s="16"/>
      <c r="H35" s="16"/>
      <c r="I35" s="17"/>
    </row>
    <row r="36" spans="1:10" ht="21" customHeight="1" thickBot="1">
      <c r="A36" s="77" t="s">
        <v>218</v>
      </c>
      <c r="B36" s="76">
        <f>SUM(C33/B33)</f>
        <v>0.31830506198647046</v>
      </c>
      <c r="C36" s="79" t="s">
        <v>216</v>
      </c>
      <c r="D36" s="80">
        <f>SUM(I33/H33)</f>
        <v>0.34153456435269869</v>
      </c>
      <c r="E36" s="75"/>
      <c r="F36" s="16"/>
      <c r="G36" s="16"/>
      <c r="H36" s="16"/>
      <c r="I36" s="17"/>
    </row>
    <row r="37" spans="1:10" ht="15" hidden="1" customHeight="1" thickBot="1">
      <c r="A37" s="78" t="s">
        <v>215</v>
      </c>
      <c r="B37" s="110" t="e">
        <f>F33/E33</f>
        <v>#REF!</v>
      </c>
      <c r="C37" s="16"/>
      <c r="D37" s="23"/>
      <c r="E37" s="75"/>
      <c r="F37" s="16"/>
      <c r="G37" s="16"/>
      <c r="H37" s="16"/>
      <c r="I37" s="17"/>
    </row>
    <row r="38" spans="1:10" ht="15" customHeight="1" thickBot="1">
      <c r="A38" s="18"/>
      <c r="B38" s="15"/>
      <c r="C38" s="16"/>
      <c r="D38" s="14"/>
      <c r="E38" s="15"/>
      <c r="F38" s="16"/>
      <c r="G38" s="16"/>
      <c r="H38" s="16"/>
      <c r="I38" s="17"/>
    </row>
    <row r="39" spans="1:10" ht="39" customHeight="1" thickBot="1">
      <c r="A39" s="81" t="s">
        <v>15</v>
      </c>
      <c r="B39" s="588"/>
      <c r="C39" s="589"/>
      <c r="D39" s="589"/>
      <c r="E39" s="590"/>
      <c r="G39" s="280"/>
      <c r="H39" s="275" t="s">
        <v>16</v>
      </c>
      <c r="I39" s="281"/>
      <c r="J39" s="114"/>
    </row>
    <row r="40" spans="1:10" ht="19.5" customHeight="1">
      <c r="D40" s="13"/>
      <c r="E40" s="13"/>
      <c r="F40" s="13"/>
      <c r="G40" s="13"/>
      <c r="H40" s="13"/>
      <c r="I40" s="115"/>
    </row>
    <row r="41" spans="1:10" ht="20.25" customHeight="1">
      <c r="A41" s="591" t="s">
        <v>217</v>
      </c>
      <c r="B41" s="592"/>
      <c r="C41" s="592"/>
      <c r="D41" s="592"/>
      <c r="E41" s="592"/>
      <c r="F41" s="592"/>
      <c r="G41" s="592"/>
      <c r="H41" s="592"/>
      <c r="I41" s="593"/>
    </row>
    <row r="42" spans="1:10" ht="23.25" customHeight="1">
      <c r="A42" s="579"/>
      <c r="B42" s="580"/>
      <c r="C42" s="580"/>
      <c r="D42" s="580"/>
      <c r="E42" s="580"/>
      <c r="F42" s="580"/>
      <c r="G42" s="580"/>
      <c r="H42" s="580"/>
      <c r="I42" s="581"/>
    </row>
    <row r="43" spans="1:10" ht="23.25" customHeight="1">
      <c r="A43" s="582"/>
      <c r="B43" s="583"/>
      <c r="C43" s="583"/>
      <c r="D43" s="583"/>
      <c r="E43" s="583"/>
      <c r="F43" s="583"/>
      <c r="G43" s="583"/>
      <c r="H43" s="583"/>
      <c r="I43" s="584"/>
    </row>
    <row r="44" spans="1:10" ht="23.25" customHeight="1">
      <c r="A44" s="582"/>
      <c r="B44" s="583"/>
      <c r="C44" s="583"/>
      <c r="D44" s="583"/>
      <c r="E44" s="583"/>
      <c r="F44" s="583"/>
      <c r="G44" s="583"/>
      <c r="H44" s="583"/>
      <c r="I44" s="584"/>
    </row>
    <row r="45" spans="1:10" ht="23.25" customHeight="1">
      <c r="A45" s="582"/>
      <c r="B45" s="583"/>
      <c r="C45" s="583"/>
      <c r="D45" s="583"/>
      <c r="E45" s="583"/>
      <c r="F45" s="583"/>
      <c r="G45" s="583"/>
      <c r="H45" s="583"/>
      <c r="I45" s="584"/>
    </row>
    <row r="46" spans="1:10" ht="23.25" customHeight="1">
      <c r="A46" s="582"/>
      <c r="B46" s="583"/>
      <c r="C46" s="583"/>
      <c r="D46" s="583"/>
      <c r="E46" s="583"/>
      <c r="F46" s="583"/>
      <c r="G46" s="583"/>
      <c r="H46" s="583"/>
      <c r="I46" s="584"/>
    </row>
    <row r="47" spans="1:10" ht="24" customHeight="1">
      <c r="A47" s="582"/>
      <c r="B47" s="583"/>
      <c r="C47" s="583"/>
      <c r="D47" s="583"/>
      <c r="E47" s="583"/>
      <c r="F47" s="583"/>
      <c r="G47" s="583"/>
      <c r="H47" s="583"/>
      <c r="I47" s="584"/>
    </row>
    <row r="48" spans="1:10" ht="21.75" customHeight="1">
      <c r="A48" s="582"/>
      <c r="B48" s="583"/>
      <c r="C48" s="583"/>
      <c r="D48" s="583"/>
      <c r="E48" s="583"/>
      <c r="F48" s="583"/>
      <c r="G48" s="583"/>
      <c r="H48" s="583"/>
      <c r="I48" s="584"/>
    </row>
    <row r="49" spans="1:9" ht="24" customHeight="1">
      <c r="A49" s="582"/>
      <c r="B49" s="583"/>
      <c r="C49" s="583"/>
      <c r="D49" s="583"/>
      <c r="E49" s="583"/>
      <c r="F49" s="583"/>
      <c r="G49" s="583"/>
      <c r="H49" s="583"/>
      <c r="I49" s="584"/>
    </row>
    <row r="50" spans="1:9" ht="24" customHeight="1">
      <c r="A50" s="582"/>
      <c r="B50" s="583"/>
      <c r="C50" s="583"/>
      <c r="D50" s="583"/>
      <c r="E50" s="583"/>
      <c r="F50" s="583"/>
      <c r="G50" s="583"/>
      <c r="H50" s="583"/>
      <c r="I50" s="584"/>
    </row>
    <row r="51" spans="1:9" ht="24" customHeight="1">
      <c r="A51" s="582"/>
      <c r="B51" s="583"/>
      <c r="C51" s="583"/>
      <c r="D51" s="583"/>
      <c r="E51" s="583"/>
      <c r="F51" s="583"/>
      <c r="G51" s="583"/>
      <c r="H51" s="583"/>
      <c r="I51" s="584"/>
    </row>
    <row r="52" spans="1:9" ht="24" customHeight="1">
      <c r="A52" s="582"/>
      <c r="B52" s="583"/>
      <c r="C52" s="583"/>
      <c r="D52" s="583"/>
      <c r="E52" s="583"/>
      <c r="F52" s="583"/>
      <c r="G52" s="583"/>
      <c r="H52" s="583"/>
      <c r="I52" s="584"/>
    </row>
    <row r="53" spans="1:9" ht="24" customHeight="1" thickBot="1">
      <c r="A53" s="585"/>
      <c r="B53" s="586"/>
      <c r="C53" s="586"/>
      <c r="D53" s="586"/>
      <c r="E53" s="586"/>
      <c r="F53" s="586"/>
      <c r="G53" s="586"/>
      <c r="H53" s="586"/>
      <c r="I53" s="587"/>
    </row>
  </sheetData>
  <sheetProtection password="E6F1" sheet="1" objects="1" scenarios="1" selectLockedCells="1"/>
  <mergeCells count="7">
    <mergeCell ref="G8:I8"/>
    <mergeCell ref="A2:B2"/>
    <mergeCell ref="A42:I53"/>
    <mergeCell ref="B39:E39"/>
    <mergeCell ref="A41:I41"/>
    <mergeCell ref="A35:D35"/>
    <mergeCell ref="C9:E9"/>
  </mergeCells>
  <pageMargins left="0.32" right="0.35" top="1" bottom="0.53" header="0.25" footer="0.14000000000000001"/>
  <pageSetup scale="72" orientation="portrait" r:id="rId1"/>
  <headerFooter>
    <oddHeader xml:space="preserve">&amp;L        &amp;G                                        &amp;CARKANSAS DEPARTMENT OF FINANCE AND ADMINISTRATION
OFFICE OF INTERGOVERNMENTAL SERVICES
&amp;"-,Bold"&amp;UYEAR END FINANCIAL EPORT
</oddHeader>
    <oddFooter>&amp;L&amp;10DFA/IGS 2012-2013</oddFooter>
  </headerFooter>
  <legacyDrawingHF r:id="rId2"/>
</worksheet>
</file>

<file path=xl/worksheets/sheet4.xml><?xml version="1.0" encoding="utf-8"?>
<worksheet xmlns="http://schemas.openxmlformats.org/spreadsheetml/2006/main" xmlns:r="http://schemas.openxmlformats.org/officeDocument/2006/relationships">
  <sheetPr codeName="Sheet5">
    <tabColor theme="7" tint="0.59999389629810485"/>
  </sheetPr>
  <dimension ref="A1:C30"/>
  <sheetViews>
    <sheetView workbookViewId="0">
      <selection activeCell="B10" sqref="B10"/>
    </sheetView>
  </sheetViews>
  <sheetFormatPr defaultColWidth="9.1796875" defaultRowHeight="14.5"/>
  <cols>
    <col min="1" max="1" width="25.7265625" style="24" customWidth="1"/>
    <col min="2" max="2" width="40.7265625" style="24" customWidth="1"/>
    <col min="3" max="16384" width="9.1796875" style="24"/>
  </cols>
  <sheetData>
    <row r="1" spans="1:3" ht="23.25" customHeight="1">
      <c r="A1" s="470" t="s">
        <v>0</v>
      </c>
      <c r="B1" s="471"/>
      <c r="C1" s="11"/>
    </row>
    <row r="2" spans="1:3" ht="15" thickBot="1">
      <c r="A2" s="472"/>
      <c r="B2" s="473"/>
    </row>
    <row r="3" spans="1:3" ht="20.149999999999999" customHeight="1">
      <c r="A3" s="177" t="s">
        <v>4</v>
      </c>
      <c r="B3" s="178" t="s">
        <v>313</v>
      </c>
    </row>
    <row r="4" spans="1:3" ht="20.149999999999999" customHeight="1">
      <c r="A4" s="179" t="s">
        <v>3</v>
      </c>
      <c r="B4" s="41" t="s">
        <v>314</v>
      </c>
    </row>
    <row r="5" spans="1:3" ht="20.149999999999999" customHeight="1">
      <c r="A5" s="179" t="s">
        <v>250</v>
      </c>
      <c r="B5" s="41" t="s">
        <v>315</v>
      </c>
    </row>
    <row r="6" spans="1:3" ht="20.149999999999999" customHeight="1">
      <c r="A6" s="179" t="s">
        <v>223</v>
      </c>
      <c r="B6" s="41" t="s">
        <v>316</v>
      </c>
    </row>
    <row r="7" spans="1:3" ht="20.149999999999999" customHeight="1">
      <c r="A7" s="179" t="s">
        <v>224</v>
      </c>
      <c r="B7" s="41">
        <v>100</v>
      </c>
    </row>
    <row r="8" spans="1:3" ht="20.149999999999999" customHeight="1">
      <c r="A8" s="179" t="s">
        <v>2</v>
      </c>
      <c r="B8" s="41">
        <v>13890</v>
      </c>
    </row>
    <row r="9" spans="1:3" ht="20.149999999999999" customHeight="1">
      <c r="A9" s="179" t="s">
        <v>206</v>
      </c>
      <c r="B9" s="41" t="s">
        <v>317</v>
      </c>
    </row>
    <row r="10" spans="1:3" ht="20.149999999999999" customHeight="1">
      <c r="A10" s="179" t="s">
        <v>148</v>
      </c>
      <c r="B10" s="41" t="s">
        <v>318</v>
      </c>
    </row>
    <row r="11" spans="1:3" ht="20.149999999999999" customHeight="1">
      <c r="A11" s="179" t="s">
        <v>175</v>
      </c>
      <c r="B11" s="41">
        <v>12345678</v>
      </c>
    </row>
    <row r="12" spans="1:3" ht="20.149999999999999" customHeight="1">
      <c r="A12" s="179" t="s">
        <v>1</v>
      </c>
      <c r="B12" s="41">
        <v>777777</v>
      </c>
    </row>
    <row r="13" spans="1:3" ht="20.149999999999999" customHeight="1">
      <c r="A13" s="179" t="s">
        <v>295</v>
      </c>
      <c r="B13" s="41" t="s">
        <v>319</v>
      </c>
    </row>
    <row r="14" spans="1:3" ht="20.149999999999999" customHeight="1">
      <c r="A14" s="179" t="s">
        <v>5</v>
      </c>
      <c r="B14" s="109">
        <v>41548</v>
      </c>
    </row>
    <row r="15" spans="1:3" ht="20.149999999999999" customHeight="1">
      <c r="A15" s="179" t="s">
        <v>6</v>
      </c>
      <c r="B15" s="109">
        <v>41912</v>
      </c>
    </row>
    <row r="16" spans="1:3" ht="20.149999999999999" customHeight="1">
      <c r="A16" s="179" t="s">
        <v>7</v>
      </c>
      <c r="B16" s="335">
        <v>5010000123</v>
      </c>
    </row>
    <row r="17" spans="1:2" ht="20.149999999999999" customHeight="1">
      <c r="A17" s="179" t="s">
        <v>8</v>
      </c>
      <c r="B17" s="335">
        <v>5010000124</v>
      </c>
    </row>
    <row r="18" spans="1:2" ht="20.149999999999999" customHeight="1">
      <c r="A18" s="179" t="s">
        <v>9</v>
      </c>
      <c r="B18" s="454" t="s">
        <v>320</v>
      </c>
    </row>
    <row r="19" spans="1:2" ht="20.149999999999999" customHeight="1">
      <c r="A19" s="179" t="s">
        <v>211</v>
      </c>
      <c r="B19" s="41" t="s">
        <v>321</v>
      </c>
    </row>
    <row r="20" spans="1:2" ht="20.149999999999999" customHeight="1">
      <c r="A20" s="179" t="s">
        <v>204</v>
      </c>
      <c r="B20" s="41" t="s">
        <v>322</v>
      </c>
    </row>
    <row r="21" spans="1:2" ht="20.149999999999999" customHeight="1">
      <c r="A21" s="179" t="s">
        <v>150</v>
      </c>
      <c r="B21" s="41" t="s">
        <v>340</v>
      </c>
    </row>
    <row r="22" spans="1:2" ht="20.149999999999999" customHeight="1">
      <c r="A22" s="179" t="s">
        <v>149</v>
      </c>
      <c r="B22" s="104" t="s">
        <v>323</v>
      </c>
    </row>
    <row r="23" spans="1:2" ht="20.149999999999999" customHeight="1">
      <c r="A23" s="179" t="s">
        <v>17</v>
      </c>
      <c r="B23" s="41" t="s">
        <v>324</v>
      </c>
    </row>
    <row r="24" spans="1:2" ht="20.149999999999999" customHeight="1">
      <c r="A24" s="179" t="s">
        <v>113</v>
      </c>
      <c r="B24" s="41" t="s">
        <v>325</v>
      </c>
    </row>
    <row r="25" spans="1:2" ht="20.149999999999999" customHeight="1">
      <c r="A25" s="179" t="s">
        <v>10</v>
      </c>
      <c r="B25" s="187">
        <v>55108.800000000003</v>
      </c>
    </row>
    <row r="26" spans="1:2" ht="20.149999999999999" hidden="1" customHeight="1">
      <c r="A26" s="179" t="s">
        <v>269</v>
      </c>
      <c r="B26" s="43"/>
    </row>
    <row r="27" spans="1:2" ht="20.149999999999999" hidden="1" customHeight="1">
      <c r="A27" s="179" t="s">
        <v>243</v>
      </c>
      <c r="B27" s="42"/>
    </row>
    <row r="28" spans="1:2" ht="20.149999999999999" customHeight="1">
      <c r="A28" s="179" t="s">
        <v>270</v>
      </c>
      <c r="B28" s="96">
        <v>0.25</v>
      </c>
    </row>
    <row r="29" spans="1:2" ht="20.149999999999999" customHeight="1">
      <c r="A29" s="179" t="s">
        <v>244</v>
      </c>
      <c r="B29" s="187">
        <v>13777.2</v>
      </c>
    </row>
    <row r="30" spans="1:2" ht="20.149999999999999" customHeight="1" thickBot="1">
      <c r="A30" s="180" t="s">
        <v>303</v>
      </c>
      <c r="B30" s="44" t="s">
        <v>326</v>
      </c>
    </row>
  </sheetData>
  <sheetProtection password="E6F1" sheet="1" objects="1" scenarios="1" selectLockedCells="1" selectUnlockedCells="1"/>
  <mergeCells count="1">
    <mergeCell ref="A1:B2"/>
  </mergeCells>
  <pageMargins left="1.65" right="1.89" top="0.59" bottom="0.75" header="0.3" footer="0.3"/>
  <pageSetup orientation="portrait" r:id="rId1"/>
  <drawing r:id="rId2"/>
</worksheet>
</file>

<file path=xl/worksheets/sheet40.xml><?xml version="1.0" encoding="utf-8"?>
<worksheet xmlns="http://schemas.openxmlformats.org/spreadsheetml/2006/main" xmlns:r="http://schemas.openxmlformats.org/officeDocument/2006/relationships">
  <sheetPr codeName="Sheet1">
    <tabColor theme="3" tint="0.59999389629810485"/>
  </sheetPr>
  <dimension ref="A1:Y144"/>
  <sheetViews>
    <sheetView showGridLines="0" workbookViewId="0">
      <selection activeCell="F17" sqref="F17"/>
    </sheetView>
  </sheetViews>
  <sheetFormatPr defaultColWidth="9.1796875" defaultRowHeight="12.5"/>
  <cols>
    <col min="1" max="1" width="34.7265625" style="117" customWidth="1"/>
    <col min="2" max="2" width="18.7265625" style="117" customWidth="1"/>
    <col min="3" max="3" width="14.81640625" style="117" hidden="1" customWidth="1"/>
    <col min="4" max="6" width="18.7265625" style="117" customWidth="1"/>
    <col min="7" max="7" width="14.81640625" style="117" hidden="1" customWidth="1"/>
    <col min="8" max="10" width="18.7265625" style="117" customWidth="1"/>
    <col min="11" max="11" width="14.81640625" style="117" hidden="1" customWidth="1"/>
    <col min="12" max="12" width="18.7265625" style="117" customWidth="1"/>
    <col min="13" max="13" width="0.1796875" style="117" hidden="1" customWidth="1"/>
    <col min="14" max="14" width="9.1796875" style="117" hidden="1" customWidth="1"/>
    <col min="15" max="16384" width="9.1796875" style="117"/>
  </cols>
  <sheetData>
    <row r="1" spans="1:17" ht="24" customHeight="1" thickBot="1">
      <c r="A1" s="332" t="s">
        <v>18</v>
      </c>
      <c r="B1" s="621" t="str">
        <f>'SUBGRANT INFORMATION'!B3</f>
        <v>ABC Project</v>
      </c>
      <c r="C1" s="622"/>
      <c r="D1" s="622"/>
      <c r="E1" s="622"/>
      <c r="F1" s="622"/>
      <c r="G1" s="622"/>
      <c r="H1" s="623"/>
      <c r="I1" s="627" t="s">
        <v>19</v>
      </c>
      <c r="J1" s="627"/>
      <c r="K1" s="618">
        <f>'SUBGRANT INFORMATION'!B8</f>
        <v>13890</v>
      </c>
      <c r="L1" s="619"/>
      <c r="M1" s="116"/>
    </row>
    <row r="2" spans="1:17" s="121" customFormat="1" ht="24" customHeight="1">
      <c r="A2" s="34" t="s">
        <v>109</v>
      </c>
      <c r="B2" s="635" t="str">
        <f>'SUBGRANT INFORMATION'!B19</f>
        <v>Crystal Thomas</v>
      </c>
      <c r="C2" s="636"/>
      <c r="D2" s="636"/>
      <c r="E2" s="636"/>
      <c r="F2" s="636"/>
      <c r="G2" s="636"/>
      <c r="H2" s="637"/>
      <c r="I2" s="620" t="s">
        <v>108</v>
      </c>
      <c r="J2" s="620"/>
      <c r="K2" s="624">
        <v>1</v>
      </c>
      <c r="L2" s="625"/>
      <c r="M2" s="118"/>
      <c r="N2" s="119"/>
      <c r="O2" s="120"/>
    </row>
    <row r="3" spans="1:17" s="121" customFormat="1" ht="24" customHeight="1">
      <c r="A3" s="34" t="s">
        <v>20</v>
      </c>
      <c r="B3" s="628" t="str">
        <f>'SUBGRANT INFORMATION'!B4</f>
        <v>P.O. Box 1</v>
      </c>
      <c r="C3" s="629"/>
      <c r="D3" s="629"/>
      <c r="E3" s="630"/>
      <c r="F3" s="638" t="str">
        <f>'SUBGRANT INFORMATION'!B5</f>
        <v>Frank, AR  71600</v>
      </c>
      <c r="G3" s="638"/>
      <c r="H3" s="639"/>
      <c r="I3" s="607" t="s">
        <v>107</v>
      </c>
      <c r="J3" s="607"/>
      <c r="K3" s="631">
        <f>'SUBGRANT INFORMATION'!B16</f>
        <v>5010000123</v>
      </c>
      <c r="L3" s="632"/>
      <c r="M3" s="116"/>
      <c r="N3" s="122"/>
      <c r="P3" s="121" t="s">
        <v>99</v>
      </c>
      <c r="Q3" s="121" t="s">
        <v>106</v>
      </c>
    </row>
    <row r="4" spans="1:17" s="121" customFormat="1" ht="24" customHeight="1" thickBot="1">
      <c r="A4" s="333" t="s">
        <v>156</v>
      </c>
      <c r="B4" s="640" t="str">
        <f>'SUBGRANT INFORMATION'!B30</f>
        <v>Randy Smith</v>
      </c>
      <c r="C4" s="641"/>
      <c r="D4" s="641"/>
      <c r="E4" s="641"/>
      <c r="F4" s="641"/>
      <c r="G4" s="641"/>
      <c r="H4" s="642"/>
      <c r="I4" s="626" t="s">
        <v>105</v>
      </c>
      <c r="J4" s="626"/>
      <c r="K4" s="633">
        <f>'SUBGRANT INFORMATION'!B17</f>
        <v>5010000124</v>
      </c>
      <c r="L4" s="634"/>
      <c r="M4" s="123"/>
      <c r="N4" s="122"/>
    </row>
    <row r="5" spans="1:17" s="125" customFormat="1" ht="30" customHeight="1" thickBot="1">
      <c r="A5" s="9"/>
      <c r="B5" s="10"/>
      <c r="C5" s="10"/>
      <c r="D5" s="9"/>
      <c r="E5" s="9"/>
      <c r="F5" s="600" t="s">
        <v>293</v>
      </c>
      <c r="G5" s="600"/>
      <c r="H5" s="600"/>
      <c r="I5" s="9" t="s">
        <v>99</v>
      </c>
      <c r="J5" s="9"/>
      <c r="K5" s="9"/>
      <c r="L5" s="9"/>
      <c r="M5" s="116"/>
      <c r="N5" s="124"/>
    </row>
    <row r="6" spans="1:17" s="127" customFormat="1" ht="18" customHeight="1">
      <c r="A6" s="25"/>
      <c r="B6" s="599" t="s">
        <v>104</v>
      </c>
      <c r="C6" s="599"/>
      <c r="D6" s="599"/>
      <c r="E6" s="26"/>
      <c r="F6" s="610" t="s">
        <v>292</v>
      </c>
      <c r="G6" s="610"/>
      <c r="H6" s="610"/>
      <c r="I6" s="25"/>
      <c r="J6" s="600" t="s">
        <v>103</v>
      </c>
      <c r="K6" s="600"/>
      <c r="L6" s="600"/>
      <c r="M6" s="118"/>
    </row>
    <row r="7" spans="1:17" ht="18" customHeight="1" thickBot="1">
      <c r="A7" s="29" t="s">
        <v>162</v>
      </c>
      <c r="B7" s="27" t="s">
        <v>102</v>
      </c>
      <c r="C7" s="27" t="s">
        <v>101</v>
      </c>
      <c r="D7" s="27" t="s">
        <v>100</v>
      </c>
      <c r="E7" s="27"/>
      <c r="F7" s="27" t="s">
        <v>102</v>
      </c>
      <c r="G7" s="27" t="s">
        <v>101</v>
      </c>
      <c r="H7" s="27" t="s">
        <v>100</v>
      </c>
      <c r="I7" s="27"/>
      <c r="J7" s="27" t="s">
        <v>102</v>
      </c>
      <c r="K7" s="27" t="s">
        <v>101</v>
      </c>
      <c r="L7" s="27" t="s">
        <v>100</v>
      </c>
      <c r="M7" s="116"/>
    </row>
    <row r="8" spans="1:17" ht="21" customHeight="1" thickBot="1">
      <c r="A8" s="94" t="str">
        <f>'APPROVED BUDGETS'!B4</f>
        <v>Executive Director</v>
      </c>
      <c r="B8" s="319">
        <f>'APPROVED BUDGETS'!C4</f>
        <v>10400</v>
      </c>
      <c r="C8" s="320">
        <f>'APPROVED BUDGETS'!D4</f>
        <v>0</v>
      </c>
      <c r="D8" s="321">
        <f>'APPROVED BUDGETS'!E4</f>
        <v>5200</v>
      </c>
      <c r="E8" s="316"/>
      <c r="F8" s="380">
        <v>0</v>
      </c>
      <c r="G8" s="381">
        <v>0</v>
      </c>
      <c r="H8" s="382">
        <v>0</v>
      </c>
      <c r="I8" s="316"/>
      <c r="J8" s="443">
        <f>+B8+F8</f>
        <v>10400</v>
      </c>
      <c r="K8" s="320">
        <f>+C8+G8</f>
        <v>0</v>
      </c>
      <c r="L8" s="321">
        <f>+D8+H8</f>
        <v>5200</v>
      </c>
      <c r="M8" s="126"/>
    </row>
    <row r="9" spans="1:17" ht="21" customHeight="1" thickBot="1">
      <c r="A9" s="331" t="str">
        <f>'APPROVED BUDGETS'!B5</f>
        <v>Victim Advocate</v>
      </c>
      <c r="B9" s="322">
        <f>'APPROVED BUDGETS'!C5</f>
        <v>31200</v>
      </c>
      <c r="C9" s="323">
        <f>'APPROVED BUDGETS'!D5</f>
        <v>0</v>
      </c>
      <c r="D9" s="324">
        <f>'APPROVED BUDGETS'!E5</f>
        <v>0</v>
      </c>
      <c r="E9" s="8"/>
      <c r="F9" s="383">
        <v>0</v>
      </c>
      <c r="G9" s="384">
        <v>0</v>
      </c>
      <c r="H9" s="385">
        <v>0</v>
      </c>
      <c r="I9" s="8"/>
      <c r="J9" s="444">
        <f t="shared" ref="J9:J27" si="0">+B9+F9</f>
        <v>31200</v>
      </c>
      <c r="K9" s="323">
        <f t="shared" ref="K9:K27" si="1">+C9+G9</f>
        <v>0</v>
      </c>
      <c r="L9" s="324">
        <f t="shared" ref="L9:L27" si="2">+D9+H9</f>
        <v>0</v>
      </c>
      <c r="M9" s="126"/>
    </row>
    <row r="10" spans="1:17" ht="21" customHeight="1" thickBot="1">
      <c r="A10" s="331" t="str">
        <f>'APPROVED BUDGETS'!B6</f>
        <v>Volunteer Advocates</v>
      </c>
      <c r="B10" s="322">
        <f>'APPROVED BUDGETS'!C6</f>
        <v>0</v>
      </c>
      <c r="C10" s="323"/>
      <c r="D10" s="324">
        <f>'APPROVED BUDGETS'!E6</f>
        <v>1687</v>
      </c>
      <c r="E10" s="8"/>
      <c r="F10" s="383">
        <v>0</v>
      </c>
      <c r="G10" s="384"/>
      <c r="H10" s="385">
        <v>0</v>
      </c>
      <c r="I10" s="8"/>
      <c r="J10" s="444">
        <f t="shared" si="0"/>
        <v>0</v>
      </c>
      <c r="K10" s="323"/>
      <c r="L10" s="324">
        <f t="shared" si="2"/>
        <v>1687</v>
      </c>
      <c r="M10" s="126"/>
    </row>
    <row r="11" spans="1:17" ht="21" customHeight="1" thickBot="1">
      <c r="A11" s="331" t="str">
        <f>'APPROVED BUDGETS'!B7</f>
        <v>FICA</v>
      </c>
      <c r="B11" s="322">
        <f>'APPROVED BUDGETS'!C7</f>
        <v>3182.4</v>
      </c>
      <c r="C11" s="323"/>
      <c r="D11" s="324">
        <f>'APPROVED BUDGETS'!E7</f>
        <v>397.8</v>
      </c>
      <c r="E11" s="8"/>
      <c r="F11" s="383">
        <v>0</v>
      </c>
      <c r="G11" s="384"/>
      <c r="H11" s="385">
        <v>0</v>
      </c>
      <c r="I11" s="8"/>
      <c r="J11" s="444">
        <f t="shared" si="0"/>
        <v>3182.4</v>
      </c>
      <c r="K11" s="323"/>
      <c r="L11" s="324">
        <f t="shared" si="2"/>
        <v>397.8</v>
      </c>
      <c r="M11" s="126"/>
    </row>
    <row r="12" spans="1:17" ht="21" customHeight="1" thickBot="1">
      <c r="A12" s="331" t="str">
        <f>'APPROVED BUDGETS'!B8</f>
        <v>Workers Comp</v>
      </c>
      <c r="B12" s="322">
        <f>'APPROVED BUDGETS'!C8</f>
        <v>582.4</v>
      </c>
      <c r="C12" s="323"/>
      <c r="D12" s="324">
        <f>'APPROVED BUDGETS'!E8</f>
        <v>72.8</v>
      </c>
      <c r="E12" s="8"/>
      <c r="F12" s="383">
        <v>0</v>
      </c>
      <c r="G12" s="384"/>
      <c r="H12" s="385">
        <v>0</v>
      </c>
      <c r="I12" s="8"/>
      <c r="J12" s="444">
        <f t="shared" si="0"/>
        <v>582.4</v>
      </c>
      <c r="K12" s="323"/>
      <c r="L12" s="324">
        <f t="shared" si="2"/>
        <v>72.8</v>
      </c>
      <c r="M12" s="126"/>
    </row>
    <row r="13" spans="1:17" ht="21" customHeight="1" thickBot="1">
      <c r="A13" s="331" t="str">
        <f>'APPROVED BUDGETS'!B9</f>
        <v>Retirement</v>
      </c>
      <c r="B13" s="322">
        <f>'APPROVED BUDGETS'!C9</f>
        <v>3744</v>
      </c>
      <c r="C13" s="323"/>
      <c r="D13" s="324">
        <f>'APPROVED BUDGETS'!E9</f>
        <v>468</v>
      </c>
      <c r="E13" s="8"/>
      <c r="F13" s="383">
        <v>0</v>
      </c>
      <c r="G13" s="384"/>
      <c r="H13" s="385">
        <v>0</v>
      </c>
      <c r="I13" s="8"/>
      <c r="J13" s="444">
        <f t="shared" si="0"/>
        <v>3744</v>
      </c>
      <c r="K13" s="323"/>
      <c r="L13" s="324">
        <f t="shared" si="2"/>
        <v>468</v>
      </c>
      <c r="M13" s="126"/>
    </row>
    <row r="14" spans="1:17" ht="21" customHeight="1" thickBot="1">
      <c r="A14" s="331" t="str">
        <f>'APPROVED BUDGETS'!B10</f>
        <v>Office Supplies</v>
      </c>
      <c r="B14" s="322">
        <f>'APPROVED BUDGETS'!C10</f>
        <v>2000</v>
      </c>
      <c r="C14" s="323">
        <f>'APPROVED BUDGETS'!D6</f>
        <v>0</v>
      </c>
      <c r="D14" s="324">
        <f>'APPROVED BUDGETS'!E10</f>
        <v>0</v>
      </c>
      <c r="E14" s="8"/>
      <c r="F14" s="383">
        <v>500</v>
      </c>
      <c r="G14" s="384">
        <v>0</v>
      </c>
      <c r="H14" s="385">
        <v>0</v>
      </c>
      <c r="I14" s="8"/>
      <c r="J14" s="444">
        <f t="shared" si="0"/>
        <v>2500</v>
      </c>
      <c r="K14" s="323">
        <f t="shared" si="1"/>
        <v>0</v>
      </c>
      <c r="L14" s="324">
        <f t="shared" si="2"/>
        <v>0</v>
      </c>
      <c r="M14" s="126"/>
    </row>
    <row r="15" spans="1:17" ht="21" customHeight="1" thickBot="1">
      <c r="A15" s="331" t="str">
        <f>'APPROVED BUDGETS'!B11</f>
        <v>Utilities</v>
      </c>
      <c r="B15" s="322">
        <f>'APPROVED BUDGETS'!C11</f>
        <v>2500</v>
      </c>
      <c r="C15" s="323">
        <f>'APPROVED BUDGETS'!D7</f>
        <v>0</v>
      </c>
      <c r="D15" s="324">
        <f>'APPROVED BUDGETS'!E11</f>
        <v>2300</v>
      </c>
      <c r="E15" s="8"/>
      <c r="F15" s="383">
        <v>0</v>
      </c>
      <c r="G15" s="384">
        <v>0</v>
      </c>
      <c r="H15" s="385">
        <v>0</v>
      </c>
      <c r="I15" s="8"/>
      <c r="J15" s="444">
        <f t="shared" si="0"/>
        <v>2500</v>
      </c>
      <c r="K15" s="323">
        <f t="shared" si="1"/>
        <v>0</v>
      </c>
      <c r="L15" s="324">
        <f t="shared" si="2"/>
        <v>2300</v>
      </c>
      <c r="M15" s="126"/>
    </row>
    <row r="16" spans="1:17" ht="21" customHeight="1" thickBot="1">
      <c r="A16" s="331" t="str">
        <f>'APPROVED BUDGETS'!B12</f>
        <v>Rent</v>
      </c>
      <c r="B16" s="322">
        <f>'APPROVED BUDGETS'!C12</f>
        <v>0</v>
      </c>
      <c r="C16" s="323">
        <f>'APPROVED BUDGETS'!D8</f>
        <v>0</v>
      </c>
      <c r="D16" s="324">
        <f>'APPROVED BUDGETS'!E12</f>
        <v>3651.6</v>
      </c>
      <c r="E16" s="8"/>
      <c r="F16" s="383">
        <v>0</v>
      </c>
      <c r="G16" s="384">
        <v>0</v>
      </c>
      <c r="H16" s="385">
        <v>0</v>
      </c>
      <c r="I16" s="8"/>
      <c r="J16" s="444">
        <f t="shared" si="0"/>
        <v>0</v>
      </c>
      <c r="K16" s="323">
        <f t="shared" si="1"/>
        <v>0</v>
      </c>
      <c r="L16" s="324">
        <f t="shared" si="2"/>
        <v>3651.6</v>
      </c>
      <c r="M16" s="126"/>
    </row>
    <row r="17" spans="1:14" ht="21" customHeight="1" thickBot="1">
      <c r="A17" s="331" t="str">
        <f>'APPROVED BUDGETS'!B13</f>
        <v>Staff/Victim Travel</v>
      </c>
      <c r="B17" s="322">
        <f>'APPROVED BUDGETS'!C13</f>
        <v>1500</v>
      </c>
      <c r="C17" s="323">
        <f>'APPROVED BUDGETS'!D9</f>
        <v>0</v>
      </c>
      <c r="D17" s="324">
        <f>'APPROVED BUDGETS'!E13</f>
        <v>0</v>
      </c>
      <c r="E17" s="8"/>
      <c r="F17" s="383">
        <v>-500</v>
      </c>
      <c r="G17" s="384">
        <v>0</v>
      </c>
      <c r="H17" s="385">
        <v>0</v>
      </c>
      <c r="I17" s="8"/>
      <c r="J17" s="444">
        <f t="shared" si="0"/>
        <v>1000</v>
      </c>
      <c r="K17" s="323">
        <f t="shared" si="1"/>
        <v>0</v>
      </c>
      <c r="L17" s="324">
        <f t="shared" si="2"/>
        <v>0</v>
      </c>
      <c r="M17" s="126"/>
    </row>
    <row r="18" spans="1:14" ht="21" customHeight="1" thickBot="1">
      <c r="A18" s="331">
        <f>'APPROVED BUDGETS'!B14</f>
        <v>0</v>
      </c>
      <c r="B18" s="322">
        <f>'APPROVED BUDGETS'!C14</f>
        <v>0</v>
      </c>
      <c r="C18" s="323">
        <f>'APPROVED BUDGETS'!D10</f>
        <v>0</v>
      </c>
      <c r="D18" s="324">
        <f>'APPROVED BUDGETS'!E14</f>
        <v>0</v>
      </c>
      <c r="E18" s="8"/>
      <c r="F18" s="383">
        <v>0</v>
      </c>
      <c r="G18" s="384">
        <v>0</v>
      </c>
      <c r="H18" s="385">
        <v>0</v>
      </c>
      <c r="I18" s="8"/>
      <c r="J18" s="444">
        <f t="shared" si="0"/>
        <v>0</v>
      </c>
      <c r="K18" s="323">
        <f t="shared" si="1"/>
        <v>0</v>
      </c>
      <c r="L18" s="324">
        <f t="shared" si="2"/>
        <v>0</v>
      </c>
      <c r="M18" s="126"/>
    </row>
    <row r="19" spans="1:14" ht="21" customHeight="1" thickBot="1">
      <c r="A19" s="331">
        <f>'APPROVED BUDGETS'!B15</f>
        <v>0</v>
      </c>
      <c r="B19" s="322">
        <f>'APPROVED BUDGETS'!C15</f>
        <v>0</v>
      </c>
      <c r="C19" s="323">
        <f>'APPROVED BUDGETS'!D11</f>
        <v>0</v>
      </c>
      <c r="D19" s="324">
        <f>'APPROVED BUDGETS'!E15</f>
        <v>0</v>
      </c>
      <c r="E19" s="8"/>
      <c r="F19" s="383">
        <v>0</v>
      </c>
      <c r="G19" s="384">
        <v>0</v>
      </c>
      <c r="H19" s="385">
        <v>0</v>
      </c>
      <c r="I19" s="8"/>
      <c r="J19" s="444">
        <f t="shared" si="0"/>
        <v>0</v>
      </c>
      <c r="K19" s="323">
        <f t="shared" si="1"/>
        <v>0</v>
      </c>
      <c r="L19" s="324">
        <f t="shared" si="2"/>
        <v>0</v>
      </c>
      <c r="M19" s="126"/>
    </row>
    <row r="20" spans="1:14" ht="21" customHeight="1" thickBot="1">
      <c r="A20" s="331">
        <f>'APPROVED BUDGETS'!B16</f>
        <v>0</v>
      </c>
      <c r="B20" s="322">
        <f>'APPROVED BUDGETS'!C16</f>
        <v>0</v>
      </c>
      <c r="C20" s="323">
        <f>'APPROVED BUDGETS'!D12</f>
        <v>0</v>
      </c>
      <c r="D20" s="324">
        <f>'APPROVED BUDGETS'!E16</f>
        <v>0</v>
      </c>
      <c r="E20" s="8"/>
      <c r="F20" s="383">
        <v>0</v>
      </c>
      <c r="G20" s="384">
        <v>0</v>
      </c>
      <c r="H20" s="385">
        <v>0</v>
      </c>
      <c r="I20" s="8"/>
      <c r="J20" s="444">
        <f t="shared" si="0"/>
        <v>0</v>
      </c>
      <c r="K20" s="323">
        <f t="shared" si="1"/>
        <v>0</v>
      </c>
      <c r="L20" s="324">
        <f t="shared" si="2"/>
        <v>0</v>
      </c>
      <c r="M20" s="126"/>
    </row>
    <row r="21" spans="1:14" ht="21" customHeight="1" thickBot="1">
      <c r="A21" s="331">
        <f>'APPROVED BUDGETS'!B17</f>
        <v>0</v>
      </c>
      <c r="B21" s="322">
        <f>'APPROVED BUDGETS'!C17</f>
        <v>0</v>
      </c>
      <c r="C21" s="323">
        <f>'APPROVED BUDGETS'!D13</f>
        <v>0</v>
      </c>
      <c r="D21" s="324">
        <f>'APPROVED BUDGETS'!E17</f>
        <v>0</v>
      </c>
      <c r="E21" s="8"/>
      <c r="F21" s="383">
        <v>0</v>
      </c>
      <c r="G21" s="384">
        <v>0</v>
      </c>
      <c r="H21" s="385">
        <v>0</v>
      </c>
      <c r="I21" s="8"/>
      <c r="J21" s="444">
        <f t="shared" si="0"/>
        <v>0</v>
      </c>
      <c r="K21" s="323">
        <f t="shared" si="1"/>
        <v>0</v>
      </c>
      <c r="L21" s="324">
        <f t="shared" si="2"/>
        <v>0</v>
      </c>
      <c r="M21" s="126"/>
    </row>
    <row r="22" spans="1:14" ht="21" customHeight="1" thickBot="1">
      <c r="A22" s="331">
        <f>'APPROVED BUDGETS'!B18</f>
        <v>0</v>
      </c>
      <c r="B22" s="322">
        <f>'APPROVED BUDGETS'!C18</f>
        <v>0</v>
      </c>
      <c r="C22" s="323">
        <v>0</v>
      </c>
      <c r="D22" s="324">
        <f>'APPROVED BUDGETS'!E18</f>
        <v>0</v>
      </c>
      <c r="E22" s="8"/>
      <c r="F22" s="383">
        <v>0</v>
      </c>
      <c r="G22" s="384">
        <v>0</v>
      </c>
      <c r="H22" s="385">
        <v>0</v>
      </c>
      <c r="I22" s="8"/>
      <c r="J22" s="444">
        <f t="shared" si="0"/>
        <v>0</v>
      </c>
      <c r="K22" s="323">
        <f t="shared" si="1"/>
        <v>0</v>
      </c>
      <c r="L22" s="324">
        <f t="shared" si="2"/>
        <v>0</v>
      </c>
      <c r="M22" s="126"/>
    </row>
    <row r="23" spans="1:14" ht="21" customHeight="1" thickBot="1">
      <c r="A23" s="331">
        <f>'APPROVED BUDGETS'!B19</f>
        <v>0</v>
      </c>
      <c r="B23" s="322">
        <f>'APPROVED BUDGETS'!C19</f>
        <v>0</v>
      </c>
      <c r="C23" s="323">
        <v>0</v>
      </c>
      <c r="D23" s="324">
        <f>'APPROVED BUDGETS'!E19</f>
        <v>0</v>
      </c>
      <c r="E23" s="8"/>
      <c r="F23" s="383">
        <v>0</v>
      </c>
      <c r="G23" s="384">
        <v>0</v>
      </c>
      <c r="H23" s="385">
        <v>0</v>
      </c>
      <c r="I23" s="8"/>
      <c r="J23" s="444">
        <f t="shared" si="0"/>
        <v>0</v>
      </c>
      <c r="K23" s="323">
        <f t="shared" si="1"/>
        <v>0</v>
      </c>
      <c r="L23" s="324">
        <f t="shared" si="2"/>
        <v>0</v>
      </c>
      <c r="M23" s="126"/>
    </row>
    <row r="24" spans="1:14" ht="21" customHeight="1" thickBot="1">
      <c r="A24" s="331">
        <f>'APPROVED BUDGETS'!B20</f>
        <v>0</v>
      </c>
      <c r="B24" s="322">
        <f>'APPROVED BUDGETS'!C20</f>
        <v>0</v>
      </c>
      <c r="C24" s="323">
        <v>0</v>
      </c>
      <c r="D24" s="324">
        <f>'APPROVED BUDGETS'!E20</f>
        <v>0</v>
      </c>
      <c r="E24" s="8"/>
      <c r="F24" s="383">
        <v>0</v>
      </c>
      <c r="G24" s="384">
        <v>0</v>
      </c>
      <c r="H24" s="385">
        <v>0</v>
      </c>
      <c r="I24" s="8"/>
      <c r="J24" s="444">
        <f t="shared" si="0"/>
        <v>0</v>
      </c>
      <c r="K24" s="323">
        <f t="shared" si="1"/>
        <v>0</v>
      </c>
      <c r="L24" s="324">
        <f t="shared" si="2"/>
        <v>0</v>
      </c>
      <c r="M24" s="126"/>
    </row>
    <row r="25" spans="1:14" ht="21" customHeight="1" thickBot="1">
      <c r="A25" s="331">
        <f>'APPROVED BUDGETS'!B21</f>
        <v>0</v>
      </c>
      <c r="B25" s="322">
        <f>'APPROVED BUDGETS'!C21</f>
        <v>0</v>
      </c>
      <c r="C25" s="323">
        <v>0</v>
      </c>
      <c r="D25" s="324">
        <f>'APPROVED BUDGETS'!E21</f>
        <v>0</v>
      </c>
      <c r="E25" s="8"/>
      <c r="F25" s="383">
        <v>0</v>
      </c>
      <c r="G25" s="384">
        <v>0</v>
      </c>
      <c r="H25" s="385">
        <v>0</v>
      </c>
      <c r="I25" s="8"/>
      <c r="J25" s="444">
        <f t="shared" si="0"/>
        <v>0</v>
      </c>
      <c r="K25" s="323">
        <f>+C25+G25</f>
        <v>0</v>
      </c>
      <c r="L25" s="324">
        <f t="shared" si="2"/>
        <v>0</v>
      </c>
      <c r="M25" s="126"/>
    </row>
    <row r="26" spans="1:14" ht="21" customHeight="1" thickBot="1">
      <c r="A26" s="331">
        <f>'APPROVED BUDGETS'!B22</f>
        <v>0</v>
      </c>
      <c r="B26" s="322">
        <f>'APPROVED BUDGETS'!C22</f>
        <v>0</v>
      </c>
      <c r="C26" s="323">
        <v>0</v>
      </c>
      <c r="D26" s="324">
        <f>'APPROVED BUDGETS'!E22</f>
        <v>0</v>
      </c>
      <c r="E26" s="8"/>
      <c r="F26" s="383">
        <v>0</v>
      </c>
      <c r="G26" s="384">
        <v>0</v>
      </c>
      <c r="H26" s="385">
        <v>0</v>
      </c>
      <c r="I26" s="8"/>
      <c r="J26" s="444">
        <f t="shared" si="0"/>
        <v>0</v>
      </c>
      <c r="K26" s="323">
        <f t="shared" si="1"/>
        <v>0</v>
      </c>
      <c r="L26" s="324">
        <f t="shared" si="2"/>
        <v>0</v>
      </c>
      <c r="M26" s="126"/>
    </row>
    <row r="27" spans="1:14" ht="21" customHeight="1" thickBot="1">
      <c r="A27" s="331">
        <f>'APPROVED BUDGETS'!B23</f>
        <v>0</v>
      </c>
      <c r="B27" s="322">
        <f>'APPROVED BUDGETS'!C23</f>
        <v>0</v>
      </c>
      <c r="C27" s="326">
        <v>0</v>
      </c>
      <c r="D27" s="324">
        <f>'APPROVED BUDGETS'!E23</f>
        <v>0</v>
      </c>
      <c r="E27" s="317"/>
      <c r="F27" s="386">
        <v>0</v>
      </c>
      <c r="G27" s="387">
        <v>0</v>
      </c>
      <c r="H27" s="388">
        <v>0</v>
      </c>
      <c r="I27" s="317"/>
      <c r="J27" s="444">
        <f t="shared" si="0"/>
        <v>0</v>
      </c>
      <c r="K27" s="326">
        <f t="shared" si="1"/>
        <v>0</v>
      </c>
      <c r="L27" s="324">
        <f t="shared" si="2"/>
        <v>0</v>
      </c>
      <c r="M27" s="126"/>
    </row>
    <row r="28" spans="1:14" ht="24" customHeight="1" thickBot="1">
      <c r="A28" s="318" t="s">
        <v>203</v>
      </c>
      <c r="B28" s="328">
        <f>SUM(B8:B27)</f>
        <v>55108.800000000003</v>
      </c>
      <c r="C28" s="329">
        <f>SUM(C8:C27)</f>
        <v>0</v>
      </c>
      <c r="D28" s="330">
        <f>SUM(D8:D27)</f>
        <v>13777.2</v>
      </c>
      <c r="E28" s="317"/>
      <c r="F28" s="389">
        <f>SUM(F8:F27)</f>
        <v>0</v>
      </c>
      <c r="G28" s="390">
        <f>SUM(G8:G27)</f>
        <v>0</v>
      </c>
      <c r="H28" s="391">
        <f>SUM(H8:H27)</f>
        <v>0</v>
      </c>
      <c r="I28" s="317"/>
      <c r="J28" s="328">
        <f>SUM(J8:J27)</f>
        <v>55108.800000000003</v>
      </c>
      <c r="K28" s="329">
        <f>SUM(K8:K27)</f>
        <v>0</v>
      </c>
      <c r="L28" s="330">
        <f>SUM(L8:L27)</f>
        <v>13777.2</v>
      </c>
      <c r="M28" s="126"/>
    </row>
    <row r="29" spans="1:14" s="121" customFormat="1" ht="18" customHeight="1" thickBot="1">
      <c r="A29" s="120"/>
      <c r="M29" s="126"/>
      <c r="N29" s="117"/>
    </row>
    <row r="30" spans="1:14" s="121" customFormat="1" ht="21" customHeight="1" thickBot="1">
      <c r="A30" s="392"/>
      <c r="B30" s="392"/>
      <c r="C30" s="393"/>
      <c r="D30" s="394"/>
      <c r="E30" s="300"/>
      <c r="F30" s="394"/>
      <c r="G30" s="394"/>
      <c r="H30" s="394"/>
      <c r="I30" s="301"/>
      <c r="J30" s="646">
        <v>41640</v>
      </c>
      <c r="K30" s="601"/>
      <c r="L30" s="601"/>
      <c r="M30" s="116"/>
      <c r="N30" s="117"/>
    </row>
    <row r="31" spans="1:14" s="121" customFormat="1" ht="30" customHeight="1">
      <c r="A31" s="615" t="s">
        <v>125</v>
      </c>
      <c r="B31" s="615"/>
      <c r="C31" s="615"/>
      <c r="D31" s="615"/>
      <c r="E31" s="309"/>
      <c r="F31" s="616" t="s">
        <v>285</v>
      </c>
      <c r="G31" s="616"/>
      <c r="H31" s="616"/>
      <c r="I31" s="309"/>
      <c r="J31" s="616" t="s">
        <v>284</v>
      </c>
      <c r="K31" s="616"/>
      <c r="L31" s="616"/>
      <c r="M31" s="116"/>
      <c r="N31" s="117"/>
    </row>
    <row r="32" spans="1:14" s="121" customFormat="1" ht="30" customHeight="1">
      <c r="A32" s="302" t="s">
        <v>174</v>
      </c>
      <c r="B32" s="303" t="s">
        <v>287</v>
      </c>
      <c r="C32" s="304" t="s">
        <v>159</v>
      </c>
      <c r="D32" s="303" t="s">
        <v>166</v>
      </c>
      <c r="E32" s="310" t="s">
        <v>155</v>
      </c>
      <c r="F32" s="310" t="s">
        <v>158</v>
      </c>
      <c r="G32" s="310" t="s">
        <v>158</v>
      </c>
      <c r="H32" s="310" t="s">
        <v>154</v>
      </c>
      <c r="I32" s="311"/>
      <c r="J32" s="310" t="s">
        <v>286</v>
      </c>
      <c r="K32" s="310" t="s">
        <v>159</v>
      </c>
      <c r="L32" s="303" t="s">
        <v>160</v>
      </c>
      <c r="M32" s="116"/>
      <c r="N32" s="117"/>
    </row>
    <row r="33" spans="1:25" s="121" customFormat="1" ht="27" customHeight="1">
      <c r="A33" s="307" t="s">
        <v>288</v>
      </c>
      <c r="B33" s="305"/>
      <c r="C33" s="28"/>
      <c r="D33" s="128"/>
      <c r="E33" s="308"/>
      <c r="F33" s="308"/>
      <c r="G33" s="128"/>
      <c r="H33" s="30"/>
      <c r="I33" s="307" t="s">
        <v>291</v>
      </c>
      <c r="J33" s="312"/>
      <c r="K33" s="313"/>
      <c r="L33" s="314"/>
      <c r="M33" s="116"/>
      <c r="N33" s="117"/>
    </row>
    <row r="34" spans="1:25" s="121" customFormat="1" ht="27" customHeight="1">
      <c r="A34" s="307" t="s">
        <v>289</v>
      </c>
      <c r="B34" s="306"/>
      <c r="C34" s="28"/>
      <c r="D34" s="128"/>
      <c r="E34" s="308"/>
      <c r="F34" s="308"/>
      <c r="G34" s="128"/>
      <c r="H34" s="30"/>
      <c r="I34" s="315" t="s">
        <v>157</v>
      </c>
      <c r="J34" s="614"/>
      <c r="K34" s="614"/>
      <c r="L34" s="614"/>
      <c r="M34" s="116"/>
      <c r="N34" s="117"/>
    </row>
    <row r="35" spans="1:25" s="121" customFormat="1" ht="9" customHeight="1">
      <c r="A35" s="120"/>
      <c r="B35" s="6"/>
      <c r="C35" s="7"/>
      <c r="D35" s="7"/>
      <c r="E35" s="7"/>
      <c r="F35" s="7"/>
      <c r="G35" s="5"/>
      <c r="H35" s="5"/>
      <c r="I35" s="5"/>
      <c r="J35" s="5"/>
      <c r="K35" s="6"/>
      <c r="L35" s="5"/>
      <c r="M35" s="116"/>
      <c r="N35" s="117"/>
    </row>
    <row r="36" spans="1:25" s="121" customFormat="1" ht="15" customHeight="1">
      <c r="A36" s="597" t="s">
        <v>290</v>
      </c>
      <c r="B36" s="597"/>
      <c r="C36" s="597"/>
      <c r="D36" s="597"/>
      <c r="E36" s="597"/>
      <c r="F36" s="597"/>
      <c r="G36" s="597"/>
      <c r="H36" s="597"/>
      <c r="I36" s="597"/>
      <c r="J36" s="597"/>
      <c r="K36" s="597"/>
      <c r="L36" s="597"/>
      <c r="M36" s="129"/>
      <c r="N36" s="117"/>
      <c r="O36" s="117"/>
      <c r="P36" s="117"/>
      <c r="Q36" s="117"/>
      <c r="R36" s="117"/>
      <c r="S36" s="117"/>
      <c r="T36" s="130"/>
      <c r="U36" s="117"/>
      <c r="V36" s="117"/>
      <c r="W36" s="117"/>
      <c r="X36" s="117"/>
      <c r="Y36" s="117"/>
    </row>
    <row r="37" spans="1:25" s="121" customFormat="1" ht="15" customHeight="1">
      <c r="A37" s="597"/>
      <c r="B37" s="597"/>
      <c r="C37" s="597"/>
      <c r="D37" s="597"/>
      <c r="E37" s="597"/>
      <c r="F37" s="597"/>
      <c r="G37" s="597"/>
      <c r="H37" s="597"/>
      <c r="I37" s="597"/>
      <c r="J37" s="597"/>
      <c r="K37" s="597"/>
      <c r="L37" s="597"/>
      <c r="M37" s="117"/>
      <c r="N37" s="117"/>
      <c r="O37" s="117"/>
      <c r="P37" s="117"/>
      <c r="Q37" s="117"/>
      <c r="R37" s="117"/>
      <c r="S37" s="117"/>
      <c r="T37" s="130"/>
      <c r="U37" s="117"/>
      <c r="V37" s="117"/>
      <c r="W37" s="117"/>
      <c r="X37" s="117"/>
      <c r="Y37" s="117"/>
    </row>
    <row r="38" spans="1:25" s="121" customFormat="1" ht="15" customHeight="1">
      <c r="A38" s="598"/>
      <c r="B38" s="598"/>
      <c r="C38" s="598"/>
      <c r="D38" s="598"/>
      <c r="E38" s="598"/>
      <c r="F38" s="598"/>
      <c r="G38" s="598"/>
      <c r="H38" s="598"/>
      <c r="I38" s="598"/>
      <c r="J38" s="598"/>
      <c r="K38" s="598"/>
      <c r="L38" s="598"/>
      <c r="M38" s="117"/>
      <c r="N38" s="117"/>
      <c r="O38" s="117"/>
      <c r="P38" s="117"/>
      <c r="Q38" s="117"/>
      <c r="R38" s="117"/>
      <c r="S38" s="117"/>
      <c r="T38" s="4"/>
      <c r="U38" s="117"/>
      <c r="V38" s="117"/>
      <c r="W38" s="117"/>
      <c r="X38" s="117"/>
      <c r="Y38" s="117"/>
    </row>
    <row r="39" spans="1:25" s="121" customFormat="1" ht="24" customHeight="1">
      <c r="A39" s="36" t="s">
        <v>18</v>
      </c>
      <c r="B39" s="604">
        <f>'SUBGRANT INFORMATION'!B37</f>
        <v>0</v>
      </c>
      <c r="C39" s="605"/>
      <c r="D39" s="605"/>
      <c r="E39" s="605"/>
      <c r="F39" s="605"/>
      <c r="G39" s="605"/>
      <c r="H39" s="606"/>
      <c r="I39" s="607" t="s">
        <v>19</v>
      </c>
      <c r="J39" s="607"/>
      <c r="K39" s="608">
        <f>'SUBGRANT INFORMATION'!B42</f>
        <v>0</v>
      </c>
      <c r="L39" s="609"/>
      <c r="M39" s="117"/>
      <c r="N39" s="117"/>
      <c r="O39" s="117"/>
      <c r="P39" s="117"/>
      <c r="Q39" s="117"/>
      <c r="R39" s="117"/>
      <c r="S39" s="117"/>
      <c r="T39" s="130"/>
      <c r="U39" s="117"/>
      <c r="V39" s="117"/>
      <c r="W39" s="117"/>
      <c r="X39" s="117"/>
      <c r="Y39" s="117"/>
    </row>
    <row r="40" spans="1:25" s="121" customFormat="1" ht="24" customHeight="1">
      <c r="A40" s="34" t="s">
        <v>109</v>
      </c>
      <c r="B40" s="635">
        <f>'SUBGRANT INFORMATION'!B53</f>
        <v>0</v>
      </c>
      <c r="C40" s="643"/>
      <c r="D40" s="643"/>
      <c r="E40" s="643"/>
      <c r="F40" s="643"/>
      <c r="G40" s="643"/>
      <c r="H40" s="637"/>
      <c r="I40" s="620" t="s">
        <v>108</v>
      </c>
      <c r="J40" s="620"/>
      <c r="K40" s="624">
        <v>2</v>
      </c>
      <c r="L40" s="625"/>
      <c r="M40" s="117"/>
      <c r="N40" s="117"/>
      <c r="O40" s="117"/>
      <c r="P40" s="117"/>
      <c r="Q40" s="117"/>
      <c r="R40" s="117"/>
      <c r="S40" s="117"/>
      <c r="T40" s="130"/>
      <c r="U40" s="117"/>
      <c r="V40" s="117"/>
      <c r="W40" s="117"/>
      <c r="X40" s="117"/>
      <c r="Y40" s="117"/>
    </row>
    <row r="41" spans="1:25" s="121" customFormat="1" ht="24" customHeight="1">
      <c r="A41" s="34" t="s">
        <v>20</v>
      </c>
      <c r="B41" s="628">
        <f>'SUBGRANT INFORMATION'!B38</f>
        <v>0</v>
      </c>
      <c r="C41" s="629"/>
      <c r="D41" s="629"/>
      <c r="E41" s="630"/>
      <c r="F41" s="638">
        <f>'SUBGRANT INFORMATION'!B39</f>
        <v>0</v>
      </c>
      <c r="G41" s="638"/>
      <c r="H41" s="639"/>
      <c r="I41" s="607" t="s">
        <v>107</v>
      </c>
      <c r="J41" s="607"/>
      <c r="K41" s="644">
        <f>'SUBGRANT INFORMATION'!B50</f>
        <v>0</v>
      </c>
      <c r="L41" s="645"/>
      <c r="M41" s="117"/>
      <c r="N41" s="117"/>
      <c r="O41" s="117"/>
      <c r="P41" s="117"/>
      <c r="Q41" s="117"/>
      <c r="R41" s="117"/>
      <c r="S41" s="117"/>
      <c r="T41" s="130"/>
      <c r="U41" s="117"/>
      <c r="V41" s="117"/>
      <c r="W41" s="117"/>
      <c r="X41" s="117"/>
      <c r="Y41" s="117"/>
    </row>
    <row r="42" spans="1:25" s="121" customFormat="1" ht="24" customHeight="1">
      <c r="A42" s="34" t="s">
        <v>156</v>
      </c>
      <c r="B42" s="611">
        <f>'SUBGRANT INFORMATION'!B64</f>
        <v>0</v>
      </c>
      <c r="C42" s="612"/>
      <c r="D42" s="612"/>
      <c r="E42" s="612"/>
      <c r="F42" s="612"/>
      <c r="G42" s="612"/>
      <c r="H42" s="613"/>
      <c r="I42" s="607" t="s">
        <v>105</v>
      </c>
      <c r="J42" s="607"/>
      <c r="K42" s="602">
        <f>'SUBGRANT INFORMATION'!B51</f>
        <v>0</v>
      </c>
      <c r="L42" s="603"/>
      <c r="M42" s="117"/>
      <c r="N42" s="117"/>
      <c r="O42" s="117"/>
      <c r="P42" s="117"/>
      <c r="Q42" s="117"/>
      <c r="R42" s="117"/>
      <c r="S42" s="117"/>
      <c r="T42" s="130"/>
      <c r="U42" s="117"/>
      <c r="V42" s="117"/>
      <c r="W42" s="117"/>
      <c r="X42" s="117"/>
      <c r="Y42" s="117"/>
    </row>
    <row r="43" spans="1:25" s="121" customFormat="1" ht="30" customHeight="1">
      <c r="A43" s="9"/>
      <c r="B43" s="10"/>
      <c r="C43" s="10"/>
      <c r="D43" s="9"/>
      <c r="E43" s="9"/>
      <c r="F43" s="617" t="s">
        <v>293</v>
      </c>
      <c r="G43" s="617"/>
      <c r="H43" s="617"/>
      <c r="I43" s="9" t="s">
        <v>99</v>
      </c>
      <c r="J43" s="9"/>
      <c r="K43" s="9"/>
      <c r="L43" s="9"/>
      <c r="M43" s="117"/>
      <c r="N43" s="117"/>
      <c r="O43" s="117"/>
      <c r="P43" s="117"/>
      <c r="Q43" s="117"/>
      <c r="R43" s="117"/>
      <c r="S43" s="117"/>
      <c r="T43" s="130"/>
      <c r="U43" s="117"/>
      <c r="V43" s="117"/>
      <c r="W43" s="117"/>
      <c r="X43" s="117"/>
      <c r="Y43" s="117"/>
    </row>
    <row r="44" spans="1:25" s="121" customFormat="1" ht="18" customHeight="1">
      <c r="A44" s="25"/>
      <c r="B44" s="599" t="s">
        <v>104</v>
      </c>
      <c r="C44" s="599"/>
      <c r="D44" s="599"/>
      <c r="E44" s="26"/>
      <c r="F44" s="610" t="s">
        <v>292</v>
      </c>
      <c r="G44" s="610"/>
      <c r="H44" s="610"/>
      <c r="I44" s="25"/>
      <c r="J44" s="600" t="s">
        <v>103</v>
      </c>
      <c r="K44" s="600"/>
      <c r="L44" s="600"/>
      <c r="M44" s="117"/>
      <c r="N44" s="117"/>
      <c r="O44" s="117"/>
      <c r="P44" s="117"/>
      <c r="Q44" s="117"/>
      <c r="R44" s="117"/>
      <c r="S44" s="117"/>
      <c r="T44" s="117"/>
      <c r="U44" s="117"/>
      <c r="V44" s="117"/>
      <c r="W44" s="117"/>
      <c r="X44" s="117"/>
      <c r="Y44" s="117"/>
    </row>
    <row r="45" spans="1:25" s="121" customFormat="1" ht="18" customHeight="1" thickBot="1">
      <c r="A45" s="29" t="s">
        <v>162</v>
      </c>
      <c r="B45" s="27" t="s">
        <v>102</v>
      </c>
      <c r="C45" s="27" t="s">
        <v>101</v>
      </c>
      <c r="D45" s="27" t="s">
        <v>100</v>
      </c>
      <c r="E45" s="27"/>
      <c r="F45" s="27" t="s">
        <v>102</v>
      </c>
      <c r="G45" s="27" t="s">
        <v>101</v>
      </c>
      <c r="H45" s="27" t="s">
        <v>100</v>
      </c>
      <c r="I45" s="27"/>
      <c r="J45" s="27" t="s">
        <v>102</v>
      </c>
      <c r="K45" s="27" t="s">
        <v>101</v>
      </c>
      <c r="L45" s="27" t="s">
        <v>100</v>
      </c>
      <c r="M45" s="117"/>
      <c r="N45" s="117"/>
      <c r="O45" s="117"/>
      <c r="P45" s="117"/>
      <c r="Q45" s="117"/>
      <c r="R45" s="117"/>
      <c r="S45" s="117"/>
      <c r="T45" s="117"/>
      <c r="U45" s="117"/>
      <c r="V45" s="117"/>
      <c r="W45" s="117"/>
      <c r="X45" s="117"/>
      <c r="Y45" s="117"/>
    </row>
    <row r="46" spans="1:25" s="121" customFormat="1" ht="21" customHeight="1">
      <c r="A46" s="94" t="str">
        <f>$A$8</f>
        <v>Executive Director</v>
      </c>
      <c r="B46" s="319">
        <f t="shared" ref="B46:B65" si="3">J8</f>
        <v>10400</v>
      </c>
      <c r="C46" s="320">
        <f>'APPROVED BUDGETS'!D62</f>
        <v>0</v>
      </c>
      <c r="D46" s="321">
        <f t="shared" ref="D46:D65" si="4">L8</f>
        <v>5200</v>
      </c>
      <c r="E46" s="316"/>
      <c r="F46" s="380">
        <v>0</v>
      </c>
      <c r="G46" s="381">
        <v>0</v>
      </c>
      <c r="H46" s="382">
        <v>0</v>
      </c>
      <c r="I46" s="316"/>
      <c r="J46" s="443">
        <f>+B46+F46</f>
        <v>10400</v>
      </c>
      <c r="K46" s="320">
        <f>+C46+G46</f>
        <v>0</v>
      </c>
      <c r="L46" s="321">
        <f>+D46+H46</f>
        <v>5200</v>
      </c>
      <c r="M46" s="117"/>
      <c r="N46" s="117"/>
      <c r="O46" s="117"/>
      <c r="P46" s="117"/>
      <c r="Q46" s="117"/>
      <c r="R46" s="117"/>
      <c r="S46" s="117"/>
      <c r="T46" s="117"/>
      <c r="U46" s="117"/>
      <c r="V46" s="117"/>
      <c r="W46" s="117"/>
      <c r="X46" s="117"/>
      <c r="Y46" s="117"/>
    </row>
    <row r="47" spans="1:25" s="121" customFormat="1" ht="21" customHeight="1">
      <c r="A47" s="331" t="str">
        <f t="shared" ref="A47:A65" si="5">A9</f>
        <v>Victim Advocate</v>
      </c>
      <c r="B47" s="322">
        <f t="shared" si="3"/>
        <v>31200</v>
      </c>
      <c r="C47" s="323">
        <f>'APPROVED BUDGETS'!D63</f>
        <v>0</v>
      </c>
      <c r="D47" s="324">
        <f t="shared" si="4"/>
        <v>0</v>
      </c>
      <c r="E47" s="8"/>
      <c r="F47" s="383">
        <v>0</v>
      </c>
      <c r="G47" s="384">
        <v>0</v>
      </c>
      <c r="H47" s="385">
        <v>0</v>
      </c>
      <c r="I47" s="8"/>
      <c r="J47" s="444">
        <f t="shared" ref="J47:J62" si="6">+B47+F47</f>
        <v>31200</v>
      </c>
      <c r="K47" s="323">
        <f t="shared" ref="K47:K62" si="7">+C47+G47</f>
        <v>0</v>
      </c>
      <c r="L47" s="324">
        <f t="shared" ref="L47:L62" si="8">+D47+H47</f>
        <v>0</v>
      </c>
      <c r="M47" s="117"/>
      <c r="N47" s="117"/>
      <c r="O47" s="117"/>
      <c r="P47" s="117"/>
      <c r="Q47" s="117"/>
      <c r="R47" s="117"/>
      <c r="S47" s="117"/>
      <c r="T47" s="117"/>
      <c r="U47" s="117"/>
      <c r="V47" s="117"/>
      <c r="W47" s="117"/>
      <c r="X47" s="117"/>
      <c r="Y47" s="117"/>
    </row>
    <row r="48" spans="1:25" s="121" customFormat="1" ht="21" customHeight="1">
      <c r="A48" s="331" t="str">
        <f t="shared" si="5"/>
        <v>Volunteer Advocates</v>
      </c>
      <c r="B48" s="322">
        <f t="shared" si="3"/>
        <v>0</v>
      </c>
      <c r="C48" s="323">
        <f>'APPROVED BUDGETS'!D60</f>
        <v>0</v>
      </c>
      <c r="D48" s="324">
        <f t="shared" si="4"/>
        <v>1687</v>
      </c>
      <c r="E48" s="8"/>
      <c r="F48" s="383">
        <v>0</v>
      </c>
      <c r="G48" s="384">
        <v>0</v>
      </c>
      <c r="H48" s="385">
        <v>0</v>
      </c>
      <c r="I48" s="8"/>
      <c r="J48" s="444">
        <f t="shared" ref="J48:J51" si="9">+B48+F48</f>
        <v>0</v>
      </c>
      <c r="K48" s="323">
        <f t="shared" ref="K48:K51" si="10">+C48+G48</f>
        <v>0</v>
      </c>
      <c r="L48" s="324">
        <f t="shared" ref="L48:L51" si="11">+D48+H48</f>
        <v>1687</v>
      </c>
      <c r="M48" s="117"/>
      <c r="N48" s="117"/>
      <c r="O48" s="117"/>
      <c r="P48" s="117"/>
      <c r="Q48" s="117"/>
      <c r="R48" s="117"/>
      <c r="S48" s="117"/>
      <c r="T48" s="117"/>
      <c r="U48" s="117"/>
      <c r="V48" s="117"/>
      <c r="W48" s="117"/>
      <c r="X48" s="117"/>
      <c r="Y48" s="117"/>
    </row>
    <row r="49" spans="1:25" s="121" customFormat="1" ht="21" customHeight="1">
      <c r="A49" s="331" t="str">
        <f t="shared" si="5"/>
        <v>FICA</v>
      </c>
      <c r="B49" s="322">
        <f t="shared" si="3"/>
        <v>3182.4</v>
      </c>
      <c r="C49" s="323">
        <f>'APPROVED BUDGETS'!D61</f>
        <v>0</v>
      </c>
      <c r="D49" s="324">
        <f t="shared" si="4"/>
        <v>397.8</v>
      </c>
      <c r="E49" s="8"/>
      <c r="F49" s="383">
        <v>0</v>
      </c>
      <c r="G49" s="384">
        <v>0</v>
      </c>
      <c r="H49" s="385">
        <v>0</v>
      </c>
      <c r="I49" s="8"/>
      <c r="J49" s="444">
        <f t="shared" si="9"/>
        <v>3182.4</v>
      </c>
      <c r="K49" s="323">
        <f t="shared" si="10"/>
        <v>0</v>
      </c>
      <c r="L49" s="324">
        <f t="shared" si="11"/>
        <v>397.8</v>
      </c>
      <c r="M49" s="117"/>
      <c r="N49" s="117"/>
      <c r="O49" s="117"/>
      <c r="P49" s="117"/>
      <c r="Q49" s="117"/>
      <c r="R49" s="117"/>
      <c r="S49" s="117"/>
      <c r="T49" s="117"/>
      <c r="U49" s="117"/>
      <c r="V49" s="117"/>
      <c r="W49" s="117"/>
      <c r="X49" s="117"/>
      <c r="Y49" s="117"/>
    </row>
    <row r="50" spans="1:25" s="121" customFormat="1" ht="21" customHeight="1">
      <c r="A50" s="331" t="str">
        <f t="shared" si="5"/>
        <v>Workers Comp</v>
      </c>
      <c r="B50" s="322">
        <f t="shared" si="3"/>
        <v>582.4</v>
      </c>
      <c r="C50" s="323">
        <f>'APPROVED BUDGETS'!D62</f>
        <v>0</v>
      </c>
      <c r="D50" s="324">
        <f t="shared" si="4"/>
        <v>72.8</v>
      </c>
      <c r="E50" s="8"/>
      <c r="F50" s="383">
        <v>0</v>
      </c>
      <c r="G50" s="384">
        <v>0</v>
      </c>
      <c r="H50" s="385">
        <v>0</v>
      </c>
      <c r="I50" s="8"/>
      <c r="J50" s="444">
        <f t="shared" si="9"/>
        <v>582.4</v>
      </c>
      <c r="K50" s="323">
        <f t="shared" si="10"/>
        <v>0</v>
      </c>
      <c r="L50" s="324">
        <f t="shared" si="11"/>
        <v>72.8</v>
      </c>
      <c r="M50" s="117"/>
      <c r="N50" s="117"/>
      <c r="O50" s="117"/>
      <c r="P50" s="117"/>
      <c r="Q50" s="117"/>
      <c r="R50" s="117"/>
      <c r="S50" s="117"/>
      <c r="T50" s="117"/>
      <c r="U50" s="117"/>
      <c r="V50" s="117"/>
      <c r="W50" s="117"/>
      <c r="X50" s="117"/>
      <c r="Y50" s="117"/>
    </row>
    <row r="51" spans="1:25" s="121" customFormat="1" ht="21" customHeight="1">
      <c r="A51" s="331" t="str">
        <f t="shared" si="5"/>
        <v>Retirement</v>
      </c>
      <c r="B51" s="322">
        <f t="shared" si="3"/>
        <v>3744</v>
      </c>
      <c r="C51" s="323">
        <f>'APPROVED BUDGETS'!D63</f>
        <v>0</v>
      </c>
      <c r="D51" s="324">
        <f t="shared" si="4"/>
        <v>468</v>
      </c>
      <c r="E51" s="8"/>
      <c r="F51" s="383">
        <v>0</v>
      </c>
      <c r="G51" s="384">
        <v>0</v>
      </c>
      <c r="H51" s="385">
        <v>0</v>
      </c>
      <c r="I51" s="8"/>
      <c r="J51" s="444">
        <f t="shared" si="9"/>
        <v>3744</v>
      </c>
      <c r="K51" s="323">
        <f t="shared" si="10"/>
        <v>0</v>
      </c>
      <c r="L51" s="324">
        <f t="shared" si="11"/>
        <v>468</v>
      </c>
      <c r="M51" s="117"/>
      <c r="N51" s="117"/>
      <c r="O51" s="117"/>
      <c r="P51" s="117"/>
      <c r="Q51" s="117"/>
      <c r="R51" s="117"/>
      <c r="S51" s="117"/>
      <c r="T51" s="117"/>
      <c r="U51" s="117"/>
      <c r="V51" s="117"/>
      <c r="W51" s="117"/>
      <c r="X51" s="117"/>
      <c r="Y51" s="117"/>
    </row>
    <row r="52" spans="1:25" s="121" customFormat="1" ht="21" customHeight="1">
      <c r="A52" s="331" t="str">
        <f t="shared" si="5"/>
        <v>Office Supplies</v>
      </c>
      <c r="B52" s="322">
        <f t="shared" si="3"/>
        <v>2500</v>
      </c>
      <c r="C52" s="323">
        <f>'APPROVED BUDGETS'!D64</f>
        <v>0</v>
      </c>
      <c r="D52" s="324">
        <f t="shared" si="4"/>
        <v>0</v>
      </c>
      <c r="E52" s="8"/>
      <c r="F52" s="383">
        <v>0</v>
      </c>
      <c r="G52" s="384">
        <v>0</v>
      </c>
      <c r="H52" s="385">
        <v>0</v>
      </c>
      <c r="I52" s="8"/>
      <c r="J52" s="444">
        <f t="shared" si="6"/>
        <v>2500</v>
      </c>
      <c r="K52" s="323">
        <f t="shared" si="7"/>
        <v>0</v>
      </c>
      <c r="L52" s="324">
        <f t="shared" si="8"/>
        <v>0</v>
      </c>
      <c r="M52" s="117"/>
      <c r="N52" s="117"/>
      <c r="O52" s="117"/>
      <c r="P52" s="117"/>
      <c r="Q52" s="117"/>
      <c r="R52" s="117"/>
      <c r="S52" s="117"/>
      <c r="T52" s="117"/>
      <c r="U52" s="117"/>
      <c r="V52" s="117"/>
      <c r="W52" s="117"/>
      <c r="X52" s="117"/>
      <c r="Y52" s="117"/>
    </row>
    <row r="53" spans="1:25" s="121" customFormat="1" ht="21" customHeight="1">
      <c r="A53" s="331" t="str">
        <f t="shared" si="5"/>
        <v>Utilities</v>
      </c>
      <c r="B53" s="322">
        <f t="shared" si="3"/>
        <v>2500</v>
      </c>
      <c r="C53" s="323">
        <f>'APPROVED BUDGETS'!D65</f>
        <v>0</v>
      </c>
      <c r="D53" s="324">
        <f t="shared" si="4"/>
        <v>2300</v>
      </c>
      <c r="E53" s="8"/>
      <c r="F53" s="383">
        <v>0</v>
      </c>
      <c r="G53" s="384">
        <v>0</v>
      </c>
      <c r="H53" s="385">
        <v>0</v>
      </c>
      <c r="I53" s="8"/>
      <c r="J53" s="444">
        <f t="shared" si="6"/>
        <v>2500</v>
      </c>
      <c r="K53" s="323">
        <f t="shared" si="7"/>
        <v>0</v>
      </c>
      <c r="L53" s="324">
        <f t="shared" si="8"/>
        <v>2300</v>
      </c>
      <c r="M53" s="117"/>
      <c r="N53" s="117"/>
      <c r="O53" s="117"/>
      <c r="P53" s="117"/>
      <c r="Q53" s="117"/>
      <c r="R53" s="117"/>
      <c r="S53" s="117"/>
      <c r="T53" s="117"/>
      <c r="U53" s="117"/>
      <c r="V53" s="117"/>
      <c r="W53" s="117"/>
      <c r="X53" s="117"/>
      <c r="Y53" s="117"/>
    </row>
    <row r="54" spans="1:25" s="121" customFormat="1" ht="21" customHeight="1">
      <c r="A54" s="331" t="str">
        <f t="shared" si="5"/>
        <v>Rent</v>
      </c>
      <c r="B54" s="322">
        <f t="shared" si="3"/>
        <v>0</v>
      </c>
      <c r="C54" s="323">
        <f>'APPROVED BUDGETS'!D66</f>
        <v>0</v>
      </c>
      <c r="D54" s="324">
        <f t="shared" si="4"/>
        <v>3651.6</v>
      </c>
      <c r="E54" s="8"/>
      <c r="F54" s="383">
        <v>0</v>
      </c>
      <c r="G54" s="384">
        <v>0</v>
      </c>
      <c r="H54" s="385">
        <v>0</v>
      </c>
      <c r="I54" s="8"/>
      <c r="J54" s="444">
        <f t="shared" si="6"/>
        <v>0</v>
      </c>
      <c r="K54" s="323">
        <f t="shared" si="7"/>
        <v>0</v>
      </c>
      <c r="L54" s="324">
        <f t="shared" si="8"/>
        <v>3651.6</v>
      </c>
      <c r="M54" s="117"/>
      <c r="N54" s="117"/>
      <c r="O54" s="117"/>
      <c r="P54" s="117"/>
      <c r="Q54" s="117"/>
      <c r="R54" s="117"/>
      <c r="S54" s="117"/>
      <c r="T54" s="117"/>
      <c r="U54" s="117"/>
      <c r="V54" s="117"/>
      <c r="W54" s="117"/>
      <c r="X54" s="117"/>
      <c r="Y54" s="117"/>
    </row>
    <row r="55" spans="1:25" s="121" customFormat="1" ht="21" customHeight="1">
      <c r="A55" s="331" t="str">
        <f t="shared" si="5"/>
        <v>Staff/Victim Travel</v>
      </c>
      <c r="B55" s="322">
        <f t="shared" si="3"/>
        <v>1000</v>
      </c>
      <c r="C55" s="323">
        <f>'APPROVED BUDGETS'!D67</f>
        <v>0</v>
      </c>
      <c r="D55" s="324">
        <f t="shared" si="4"/>
        <v>0</v>
      </c>
      <c r="E55" s="8"/>
      <c r="F55" s="383">
        <v>0</v>
      </c>
      <c r="G55" s="384">
        <v>0</v>
      </c>
      <c r="H55" s="385">
        <v>0</v>
      </c>
      <c r="I55" s="8"/>
      <c r="J55" s="444">
        <f t="shared" si="6"/>
        <v>1000</v>
      </c>
      <c r="K55" s="323">
        <f t="shared" si="7"/>
        <v>0</v>
      </c>
      <c r="L55" s="324">
        <f t="shared" si="8"/>
        <v>0</v>
      </c>
      <c r="M55" s="117"/>
      <c r="N55" s="117"/>
      <c r="O55" s="117"/>
      <c r="P55" s="117"/>
      <c r="Q55" s="117"/>
      <c r="R55" s="117"/>
      <c r="S55" s="117"/>
      <c r="T55" s="117"/>
      <c r="U55" s="117"/>
      <c r="V55" s="117"/>
      <c r="W55" s="117"/>
      <c r="X55" s="117"/>
      <c r="Y55" s="117"/>
    </row>
    <row r="56" spans="1:25" s="121" customFormat="1" ht="21" customHeight="1">
      <c r="A56" s="331">
        <f t="shared" si="5"/>
        <v>0</v>
      </c>
      <c r="B56" s="322">
        <f t="shared" si="3"/>
        <v>0</v>
      </c>
      <c r="C56" s="323">
        <f>'APPROVED BUDGETS'!D68</f>
        <v>0</v>
      </c>
      <c r="D56" s="324">
        <f t="shared" si="4"/>
        <v>0</v>
      </c>
      <c r="E56" s="8"/>
      <c r="F56" s="383">
        <v>0</v>
      </c>
      <c r="G56" s="384">
        <v>0</v>
      </c>
      <c r="H56" s="385">
        <v>0</v>
      </c>
      <c r="I56" s="8"/>
      <c r="J56" s="444">
        <f t="shared" si="6"/>
        <v>0</v>
      </c>
      <c r="K56" s="323">
        <f t="shared" si="7"/>
        <v>0</v>
      </c>
      <c r="L56" s="324">
        <f t="shared" si="8"/>
        <v>0</v>
      </c>
      <c r="M56" s="117"/>
      <c r="N56" s="117"/>
      <c r="O56" s="117"/>
      <c r="P56" s="117"/>
      <c r="Q56" s="117"/>
      <c r="R56" s="117"/>
      <c r="S56" s="117"/>
      <c r="T56" s="117"/>
      <c r="U56" s="117"/>
      <c r="V56" s="117"/>
      <c r="W56" s="117"/>
      <c r="X56" s="117"/>
      <c r="Y56" s="117"/>
    </row>
    <row r="57" spans="1:25" s="121" customFormat="1" ht="21" customHeight="1">
      <c r="A57" s="331">
        <f t="shared" si="5"/>
        <v>0</v>
      </c>
      <c r="B57" s="322">
        <f t="shared" si="3"/>
        <v>0</v>
      </c>
      <c r="C57" s="323">
        <f>'APPROVED BUDGETS'!D69</f>
        <v>0</v>
      </c>
      <c r="D57" s="324">
        <f t="shared" si="4"/>
        <v>0</v>
      </c>
      <c r="E57" s="8"/>
      <c r="F57" s="383">
        <v>0</v>
      </c>
      <c r="G57" s="384">
        <v>0</v>
      </c>
      <c r="H57" s="385">
        <v>0</v>
      </c>
      <c r="I57" s="8"/>
      <c r="J57" s="444">
        <f t="shared" si="6"/>
        <v>0</v>
      </c>
      <c r="K57" s="323">
        <f t="shared" si="7"/>
        <v>0</v>
      </c>
      <c r="L57" s="324">
        <f t="shared" si="8"/>
        <v>0</v>
      </c>
      <c r="M57" s="117"/>
      <c r="N57" s="117"/>
      <c r="O57" s="117"/>
      <c r="P57" s="117"/>
      <c r="Q57" s="117"/>
      <c r="R57" s="117"/>
      <c r="S57" s="117"/>
      <c r="T57" s="117"/>
      <c r="U57" s="117"/>
      <c r="V57" s="117"/>
      <c r="W57" s="117"/>
      <c r="X57" s="117"/>
      <c r="Y57" s="117"/>
    </row>
    <row r="58" spans="1:25" s="121" customFormat="1" ht="21" customHeight="1">
      <c r="A58" s="331">
        <f t="shared" si="5"/>
        <v>0</v>
      </c>
      <c r="B58" s="322">
        <f t="shared" si="3"/>
        <v>0</v>
      </c>
      <c r="C58" s="323">
        <f>'APPROVED BUDGETS'!D70</f>
        <v>0</v>
      </c>
      <c r="D58" s="324">
        <f t="shared" si="4"/>
        <v>0</v>
      </c>
      <c r="E58" s="8"/>
      <c r="F58" s="383">
        <v>0</v>
      </c>
      <c r="G58" s="384">
        <v>0</v>
      </c>
      <c r="H58" s="385">
        <v>0</v>
      </c>
      <c r="I58" s="8"/>
      <c r="J58" s="444">
        <f t="shared" si="6"/>
        <v>0</v>
      </c>
      <c r="K58" s="323">
        <f t="shared" si="7"/>
        <v>0</v>
      </c>
      <c r="L58" s="324">
        <f t="shared" si="8"/>
        <v>0</v>
      </c>
      <c r="M58" s="117"/>
      <c r="N58" s="117"/>
      <c r="O58" s="117"/>
      <c r="P58" s="117"/>
      <c r="Q58" s="117"/>
      <c r="R58" s="117"/>
      <c r="S58" s="117"/>
      <c r="T58" s="117"/>
      <c r="U58" s="117"/>
      <c r="V58" s="117"/>
      <c r="W58" s="117"/>
      <c r="X58" s="117"/>
      <c r="Y58" s="117"/>
    </row>
    <row r="59" spans="1:25" s="121" customFormat="1" ht="21" customHeight="1">
      <c r="A59" s="331">
        <f t="shared" si="5"/>
        <v>0</v>
      </c>
      <c r="B59" s="322">
        <f t="shared" si="3"/>
        <v>0</v>
      </c>
      <c r="C59" s="323">
        <f>'APPROVED BUDGETS'!D71</f>
        <v>0</v>
      </c>
      <c r="D59" s="324">
        <f t="shared" si="4"/>
        <v>0</v>
      </c>
      <c r="E59" s="8"/>
      <c r="F59" s="383">
        <v>0</v>
      </c>
      <c r="G59" s="384">
        <v>0</v>
      </c>
      <c r="H59" s="385">
        <v>0</v>
      </c>
      <c r="I59" s="8"/>
      <c r="J59" s="444">
        <f t="shared" si="6"/>
        <v>0</v>
      </c>
      <c r="K59" s="323">
        <f t="shared" si="7"/>
        <v>0</v>
      </c>
      <c r="L59" s="324">
        <f t="shared" si="8"/>
        <v>0</v>
      </c>
      <c r="M59" s="117"/>
      <c r="N59" s="117"/>
      <c r="O59" s="117"/>
      <c r="P59" s="117"/>
      <c r="Q59" s="117"/>
      <c r="R59" s="117"/>
      <c r="S59" s="117"/>
      <c r="T59" s="117"/>
      <c r="U59" s="117"/>
      <c r="V59" s="117"/>
      <c r="W59" s="117"/>
      <c r="X59" s="117"/>
      <c r="Y59" s="117"/>
    </row>
    <row r="60" spans="1:25" s="121" customFormat="1" ht="21" customHeight="1">
      <c r="A60" s="331">
        <f t="shared" si="5"/>
        <v>0</v>
      </c>
      <c r="B60" s="322">
        <f t="shared" si="3"/>
        <v>0</v>
      </c>
      <c r="C60" s="323">
        <v>0</v>
      </c>
      <c r="D60" s="324">
        <f t="shared" si="4"/>
        <v>0</v>
      </c>
      <c r="E60" s="8"/>
      <c r="F60" s="383">
        <v>0</v>
      </c>
      <c r="G60" s="384">
        <v>0</v>
      </c>
      <c r="H60" s="385">
        <v>0</v>
      </c>
      <c r="I60" s="8"/>
      <c r="J60" s="444">
        <f t="shared" si="6"/>
        <v>0</v>
      </c>
      <c r="K60" s="323">
        <f t="shared" si="7"/>
        <v>0</v>
      </c>
      <c r="L60" s="324">
        <f t="shared" si="8"/>
        <v>0</v>
      </c>
      <c r="M60" s="117"/>
      <c r="N60" s="117"/>
      <c r="O60" s="117"/>
      <c r="P60" s="117"/>
      <c r="Q60" s="117"/>
      <c r="R60" s="117"/>
      <c r="S60" s="117"/>
      <c r="T60" s="117"/>
      <c r="U60" s="117"/>
      <c r="V60" s="117"/>
      <c r="W60" s="117"/>
      <c r="X60" s="117"/>
      <c r="Y60" s="117"/>
    </row>
    <row r="61" spans="1:25" s="121" customFormat="1" ht="21" customHeight="1">
      <c r="A61" s="331">
        <f t="shared" si="5"/>
        <v>0</v>
      </c>
      <c r="B61" s="322">
        <f t="shared" si="3"/>
        <v>0</v>
      </c>
      <c r="C61" s="323">
        <v>0</v>
      </c>
      <c r="D61" s="324">
        <f t="shared" si="4"/>
        <v>0</v>
      </c>
      <c r="E61" s="8"/>
      <c r="F61" s="383">
        <v>0</v>
      </c>
      <c r="G61" s="384">
        <v>0</v>
      </c>
      <c r="H61" s="385">
        <v>0</v>
      </c>
      <c r="I61" s="8"/>
      <c r="J61" s="444">
        <f t="shared" si="6"/>
        <v>0</v>
      </c>
      <c r="K61" s="323">
        <f t="shared" si="7"/>
        <v>0</v>
      </c>
      <c r="L61" s="324">
        <f t="shared" si="8"/>
        <v>0</v>
      </c>
      <c r="M61" s="117"/>
      <c r="N61" s="117"/>
      <c r="O61" s="117"/>
      <c r="P61" s="117"/>
      <c r="Q61" s="117"/>
      <c r="R61" s="117"/>
      <c r="S61" s="117"/>
      <c r="T61" s="117"/>
      <c r="U61" s="117"/>
      <c r="V61" s="117"/>
      <c r="W61" s="117"/>
      <c r="X61" s="117"/>
      <c r="Y61" s="117"/>
    </row>
    <row r="62" spans="1:25" s="121" customFormat="1" ht="21" customHeight="1">
      <c r="A62" s="331">
        <f t="shared" si="5"/>
        <v>0</v>
      </c>
      <c r="B62" s="322">
        <f t="shared" si="3"/>
        <v>0</v>
      </c>
      <c r="C62" s="323">
        <v>0</v>
      </c>
      <c r="D62" s="324">
        <f t="shared" si="4"/>
        <v>0</v>
      </c>
      <c r="E62" s="8"/>
      <c r="F62" s="383">
        <v>0</v>
      </c>
      <c r="G62" s="384">
        <v>0</v>
      </c>
      <c r="H62" s="385">
        <v>0</v>
      </c>
      <c r="I62" s="8"/>
      <c r="J62" s="444">
        <f t="shared" si="6"/>
        <v>0</v>
      </c>
      <c r="K62" s="323">
        <f t="shared" si="7"/>
        <v>0</v>
      </c>
      <c r="L62" s="324">
        <f t="shared" si="8"/>
        <v>0</v>
      </c>
      <c r="M62" s="117"/>
      <c r="N62" s="117"/>
      <c r="O62" s="117"/>
      <c r="P62" s="117"/>
      <c r="Q62" s="117"/>
      <c r="R62" s="117"/>
      <c r="S62" s="117"/>
      <c r="T62" s="117"/>
      <c r="U62" s="117"/>
      <c r="V62" s="117"/>
      <c r="W62" s="117"/>
      <c r="X62" s="117"/>
      <c r="Y62" s="117"/>
    </row>
    <row r="63" spans="1:25" s="121" customFormat="1" ht="21" customHeight="1">
      <c r="A63" s="331">
        <f t="shared" si="5"/>
        <v>0</v>
      </c>
      <c r="B63" s="322">
        <f t="shared" si="3"/>
        <v>0</v>
      </c>
      <c r="C63" s="323">
        <v>0</v>
      </c>
      <c r="D63" s="324">
        <f t="shared" si="4"/>
        <v>0</v>
      </c>
      <c r="E63" s="8"/>
      <c r="F63" s="383">
        <v>0</v>
      </c>
      <c r="G63" s="384">
        <v>0</v>
      </c>
      <c r="H63" s="385">
        <v>0</v>
      </c>
      <c r="I63" s="8"/>
      <c r="J63" s="444">
        <f>+B63+F63</f>
        <v>0</v>
      </c>
      <c r="K63" s="323">
        <f>+C63+G63</f>
        <v>0</v>
      </c>
      <c r="L63" s="324">
        <f>+D63+H63</f>
        <v>0</v>
      </c>
      <c r="M63" s="117"/>
      <c r="N63" s="117"/>
      <c r="O63" s="117"/>
      <c r="P63" s="117"/>
      <c r="Q63" s="117"/>
      <c r="R63" s="117"/>
      <c r="S63" s="117"/>
      <c r="T63" s="117"/>
      <c r="U63" s="117"/>
      <c r="V63" s="117"/>
      <c r="W63" s="117"/>
      <c r="X63" s="117"/>
      <c r="Y63" s="117"/>
    </row>
    <row r="64" spans="1:25" s="121" customFormat="1" ht="21" customHeight="1">
      <c r="A64" s="331">
        <f t="shared" si="5"/>
        <v>0</v>
      </c>
      <c r="B64" s="322">
        <f t="shared" si="3"/>
        <v>0</v>
      </c>
      <c r="C64" s="323">
        <v>0</v>
      </c>
      <c r="D64" s="324">
        <f t="shared" si="4"/>
        <v>0</v>
      </c>
      <c r="E64" s="8"/>
      <c r="F64" s="383">
        <v>0</v>
      </c>
      <c r="G64" s="384">
        <v>0</v>
      </c>
      <c r="H64" s="385">
        <v>0</v>
      </c>
      <c r="I64" s="8"/>
      <c r="J64" s="444">
        <f t="shared" ref="J64:J65" si="12">+B64+F64</f>
        <v>0</v>
      </c>
      <c r="K64" s="323">
        <f t="shared" ref="K64:K65" si="13">+C64+G64</f>
        <v>0</v>
      </c>
      <c r="L64" s="324">
        <f t="shared" ref="L64:L65" si="14">+D64+H64</f>
        <v>0</v>
      </c>
      <c r="M64" s="117"/>
      <c r="N64" s="117"/>
      <c r="O64" s="117"/>
      <c r="P64" s="117"/>
      <c r="Q64" s="117"/>
      <c r="R64" s="117"/>
      <c r="S64" s="117"/>
      <c r="T64" s="117"/>
      <c r="U64" s="117"/>
      <c r="V64" s="117"/>
      <c r="W64" s="117"/>
      <c r="X64" s="117"/>
      <c r="Y64" s="117"/>
    </row>
    <row r="65" spans="1:25" s="121" customFormat="1" ht="21" customHeight="1" thickBot="1">
      <c r="A65" s="450">
        <f t="shared" si="5"/>
        <v>0</v>
      </c>
      <c r="B65" s="325">
        <f t="shared" si="3"/>
        <v>0</v>
      </c>
      <c r="C65" s="326">
        <v>0</v>
      </c>
      <c r="D65" s="327">
        <f t="shared" si="4"/>
        <v>0</v>
      </c>
      <c r="E65" s="317"/>
      <c r="F65" s="386">
        <v>0</v>
      </c>
      <c r="G65" s="387">
        <v>0</v>
      </c>
      <c r="H65" s="388">
        <v>0</v>
      </c>
      <c r="I65" s="317"/>
      <c r="J65" s="451">
        <f t="shared" si="12"/>
        <v>0</v>
      </c>
      <c r="K65" s="326">
        <f t="shared" si="13"/>
        <v>0</v>
      </c>
      <c r="L65" s="327">
        <f t="shared" si="14"/>
        <v>0</v>
      </c>
      <c r="M65" s="117"/>
      <c r="N65" s="117"/>
      <c r="O65" s="117"/>
      <c r="P65" s="117"/>
      <c r="Q65" s="117"/>
      <c r="R65" s="117"/>
      <c r="S65" s="117"/>
      <c r="T65" s="117"/>
      <c r="U65" s="117"/>
      <c r="V65" s="117"/>
      <c r="W65" s="117"/>
      <c r="X65" s="117"/>
      <c r="Y65" s="117"/>
    </row>
    <row r="66" spans="1:25" s="121" customFormat="1" ht="24" customHeight="1" thickBot="1">
      <c r="A66" s="318" t="s">
        <v>203</v>
      </c>
      <c r="B66" s="328">
        <f>SUM(B46:B65)</f>
        <v>55108.800000000003</v>
      </c>
      <c r="C66" s="329">
        <f>SUM(C46:C65)</f>
        <v>0</v>
      </c>
      <c r="D66" s="330">
        <f>SUM(D46:D65)</f>
        <v>13777.2</v>
      </c>
      <c r="E66" s="317"/>
      <c r="F66" s="389">
        <f>SUM(F46:F65)</f>
        <v>0</v>
      </c>
      <c r="G66" s="390">
        <f>SUM(G46:G65)</f>
        <v>0</v>
      </c>
      <c r="H66" s="391">
        <f>SUM(H46:H65)</f>
        <v>0</v>
      </c>
      <c r="I66" s="317"/>
      <c r="J66" s="328">
        <f>SUM(J46:J65)</f>
        <v>55108.800000000003</v>
      </c>
      <c r="K66" s="329">
        <f>SUM(K46:K65)</f>
        <v>0</v>
      </c>
      <c r="L66" s="330">
        <f>SUM(L46:L65)</f>
        <v>13777.2</v>
      </c>
      <c r="M66" s="117"/>
      <c r="N66" s="117"/>
      <c r="O66" s="117"/>
      <c r="P66" s="117"/>
      <c r="Q66" s="117"/>
      <c r="R66" s="117"/>
      <c r="S66" s="117"/>
      <c r="T66" s="117"/>
      <c r="U66" s="117"/>
      <c r="V66" s="117"/>
      <c r="W66" s="117"/>
      <c r="X66" s="117"/>
      <c r="Y66" s="117"/>
    </row>
    <row r="67" spans="1:25" s="121" customFormat="1" ht="18" customHeight="1">
      <c r="A67" s="120"/>
      <c r="M67" s="117"/>
      <c r="N67" s="117"/>
      <c r="O67" s="117"/>
      <c r="P67" s="117"/>
      <c r="Q67" s="117"/>
      <c r="R67" s="117"/>
      <c r="S67" s="117"/>
      <c r="T67" s="117"/>
      <c r="U67" s="117"/>
      <c r="V67" s="117"/>
      <c r="W67" s="117"/>
      <c r="X67" s="117"/>
      <c r="Y67" s="117"/>
    </row>
    <row r="68" spans="1:25" s="121" customFormat="1" ht="21" customHeight="1" thickBot="1">
      <c r="A68" s="392"/>
      <c r="B68" s="392"/>
      <c r="C68" s="393"/>
      <c r="D68" s="394"/>
      <c r="E68" s="300"/>
      <c r="F68" s="394"/>
      <c r="G68" s="394"/>
      <c r="H68" s="394"/>
      <c r="I68" s="301"/>
      <c r="J68" s="601"/>
      <c r="K68" s="601"/>
      <c r="L68" s="601"/>
      <c r="M68" s="117"/>
      <c r="N68" s="117"/>
      <c r="O68" s="117"/>
      <c r="P68" s="117"/>
      <c r="Q68" s="117"/>
      <c r="R68" s="117"/>
      <c r="S68" s="117"/>
      <c r="T68" s="117"/>
      <c r="U68" s="117"/>
      <c r="V68" s="117"/>
      <c r="W68" s="117"/>
      <c r="X68" s="117"/>
      <c r="Y68" s="117"/>
    </row>
    <row r="69" spans="1:25" s="121" customFormat="1" ht="30" customHeight="1">
      <c r="A69" s="615" t="s">
        <v>125</v>
      </c>
      <c r="B69" s="615"/>
      <c r="C69" s="615"/>
      <c r="D69" s="615"/>
      <c r="E69" s="309"/>
      <c r="F69" s="616" t="s">
        <v>285</v>
      </c>
      <c r="G69" s="616"/>
      <c r="H69" s="616"/>
      <c r="I69" s="309"/>
      <c r="J69" s="616" t="s">
        <v>284</v>
      </c>
      <c r="K69" s="616"/>
      <c r="L69" s="616"/>
      <c r="M69" s="117"/>
      <c r="N69" s="117"/>
      <c r="O69" s="117"/>
      <c r="P69" s="117"/>
      <c r="Q69" s="117"/>
      <c r="R69" s="117"/>
      <c r="S69" s="117"/>
      <c r="T69" s="117"/>
      <c r="U69" s="117"/>
      <c r="V69" s="117"/>
      <c r="W69" s="117"/>
      <c r="X69" s="117"/>
      <c r="Y69" s="117"/>
    </row>
    <row r="70" spans="1:25" s="121" customFormat="1" ht="30" customHeight="1">
      <c r="A70" s="302" t="s">
        <v>174</v>
      </c>
      <c r="B70" s="303" t="s">
        <v>287</v>
      </c>
      <c r="C70" s="304" t="s">
        <v>159</v>
      </c>
      <c r="D70" s="303" t="s">
        <v>166</v>
      </c>
      <c r="E70" s="310" t="s">
        <v>155</v>
      </c>
      <c r="F70" s="310" t="s">
        <v>158</v>
      </c>
      <c r="G70" s="310" t="s">
        <v>158</v>
      </c>
      <c r="H70" s="310" t="s">
        <v>154</v>
      </c>
      <c r="I70" s="311"/>
      <c r="J70" s="310" t="s">
        <v>286</v>
      </c>
      <c r="K70" s="310" t="s">
        <v>159</v>
      </c>
      <c r="L70" s="303" t="s">
        <v>160</v>
      </c>
      <c r="M70" s="117"/>
      <c r="N70" s="117"/>
      <c r="O70" s="117"/>
      <c r="P70" s="117"/>
      <c r="Q70" s="117"/>
      <c r="R70" s="117"/>
      <c r="S70" s="117"/>
      <c r="T70" s="117"/>
      <c r="U70" s="117"/>
      <c r="V70" s="117"/>
      <c r="W70" s="117"/>
      <c r="X70" s="117"/>
      <c r="Y70" s="117"/>
    </row>
    <row r="71" spans="1:25" s="121" customFormat="1" ht="27" customHeight="1">
      <c r="A71" s="307" t="s">
        <v>288</v>
      </c>
      <c r="B71" s="305"/>
      <c r="C71" s="28"/>
      <c r="D71" s="128"/>
      <c r="E71" s="308"/>
      <c r="F71" s="308"/>
      <c r="G71" s="128"/>
      <c r="H71" s="30"/>
      <c r="I71" s="307" t="s">
        <v>291</v>
      </c>
      <c r="J71" s="312"/>
      <c r="K71" s="313"/>
      <c r="L71" s="314"/>
      <c r="M71" s="117"/>
      <c r="N71" s="117"/>
      <c r="O71" s="117"/>
      <c r="P71" s="117"/>
      <c r="Q71" s="117"/>
      <c r="R71" s="117"/>
      <c r="S71" s="117"/>
      <c r="T71" s="117"/>
      <c r="U71" s="117"/>
      <c r="V71" s="117"/>
      <c r="W71" s="117"/>
      <c r="X71" s="117"/>
      <c r="Y71" s="117"/>
    </row>
    <row r="72" spans="1:25" s="121" customFormat="1" ht="27" customHeight="1">
      <c r="A72" s="307" t="s">
        <v>289</v>
      </c>
      <c r="B72" s="306"/>
      <c r="C72" s="28"/>
      <c r="D72" s="128"/>
      <c r="E72" s="308"/>
      <c r="F72" s="308"/>
      <c r="G72" s="128"/>
      <c r="H72" s="30"/>
      <c r="I72" s="315" t="s">
        <v>157</v>
      </c>
      <c r="J72" s="614"/>
      <c r="K72" s="614"/>
      <c r="L72" s="614"/>
      <c r="M72" s="117"/>
      <c r="N72" s="117"/>
      <c r="O72" s="117"/>
      <c r="P72" s="117"/>
      <c r="Q72" s="117"/>
      <c r="R72" s="117"/>
      <c r="S72" s="117"/>
      <c r="T72" s="117"/>
      <c r="U72" s="117"/>
      <c r="V72" s="117"/>
      <c r="W72" s="117"/>
      <c r="X72" s="117"/>
      <c r="Y72" s="117"/>
    </row>
    <row r="73" spans="1:25" s="121" customFormat="1" ht="9" customHeight="1">
      <c r="A73" s="120"/>
      <c r="B73" s="6"/>
      <c r="C73" s="7"/>
      <c r="D73" s="7"/>
      <c r="E73" s="7"/>
      <c r="F73" s="7"/>
      <c r="G73" s="5"/>
      <c r="H73" s="5"/>
      <c r="I73" s="5"/>
      <c r="J73" s="5"/>
      <c r="K73" s="6"/>
      <c r="L73" s="5"/>
      <c r="M73" s="117"/>
      <c r="N73" s="117"/>
      <c r="O73" s="117"/>
      <c r="P73" s="117"/>
      <c r="Q73" s="117"/>
      <c r="R73" s="117"/>
      <c r="S73" s="117"/>
      <c r="T73" s="117"/>
      <c r="U73" s="117"/>
      <c r="V73" s="117"/>
      <c r="W73" s="117"/>
      <c r="X73" s="117"/>
      <c r="Y73" s="117"/>
    </row>
    <row r="74" spans="1:25" s="121" customFormat="1" ht="15" customHeight="1">
      <c r="A74" s="597" t="s">
        <v>290</v>
      </c>
      <c r="B74" s="597"/>
      <c r="C74" s="597"/>
      <c r="D74" s="597"/>
      <c r="E74" s="597"/>
      <c r="F74" s="597"/>
      <c r="G74" s="597"/>
      <c r="H74" s="597"/>
      <c r="I74" s="597"/>
      <c r="J74" s="597"/>
      <c r="K74" s="597"/>
      <c r="L74" s="597"/>
      <c r="M74" s="117"/>
      <c r="N74" s="117"/>
      <c r="O74" s="117"/>
      <c r="P74" s="117"/>
      <c r="Q74" s="117"/>
      <c r="R74" s="117"/>
      <c r="S74" s="117"/>
      <c r="T74" s="117"/>
      <c r="U74" s="117"/>
      <c r="V74" s="117"/>
      <c r="W74" s="117"/>
      <c r="X74" s="117"/>
      <c r="Y74" s="117"/>
    </row>
    <row r="75" spans="1:25" s="121" customFormat="1" ht="15" customHeight="1">
      <c r="A75" s="597"/>
      <c r="B75" s="597"/>
      <c r="C75" s="597"/>
      <c r="D75" s="597"/>
      <c r="E75" s="597"/>
      <c r="F75" s="597"/>
      <c r="G75" s="597"/>
      <c r="H75" s="597"/>
      <c r="I75" s="597"/>
      <c r="J75" s="597"/>
      <c r="K75" s="597"/>
      <c r="L75" s="597"/>
      <c r="M75" s="117"/>
      <c r="N75" s="117"/>
      <c r="O75" s="117"/>
      <c r="P75" s="117"/>
      <c r="Q75" s="117"/>
      <c r="R75" s="117"/>
      <c r="S75" s="117"/>
      <c r="T75" s="117"/>
      <c r="U75" s="117"/>
      <c r="V75" s="117"/>
      <c r="W75" s="117"/>
      <c r="X75" s="117"/>
      <c r="Y75" s="117"/>
    </row>
    <row r="76" spans="1:25" s="121" customFormat="1" ht="15" customHeight="1">
      <c r="A76" s="598"/>
      <c r="B76" s="598"/>
      <c r="C76" s="598"/>
      <c r="D76" s="598"/>
      <c r="E76" s="598"/>
      <c r="F76" s="598"/>
      <c r="G76" s="598"/>
      <c r="H76" s="598"/>
      <c r="I76" s="598"/>
      <c r="J76" s="598"/>
      <c r="K76" s="598"/>
      <c r="L76" s="598"/>
      <c r="M76" s="117"/>
      <c r="N76" s="117"/>
      <c r="O76" s="117"/>
      <c r="P76" s="117"/>
      <c r="Q76" s="117"/>
      <c r="R76" s="117"/>
      <c r="S76" s="117"/>
      <c r="T76" s="117"/>
      <c r="U76" s="117"/>
      <c r="V76" s="117"/>
      <c r="W76" s="117"/>
      <c r="X76" s="117"/>
      <c r="Y76" s="117"/>
    </row>
    <row r="77" spans="1:25" s="121" customFormat="1" ht="24" customHeight="1">
      <c r="A77" s="36" t="s">
        <v>18</v>
      </c>
      <c r="B77" s="604">
        <f>'SUBGRANT INFORMATION'!B71</f>
        <v>0</v>
      </c>
      <c r="C77" s="605"/>
      <c r="D77" s="605"/>
      <c r="E77" s="605"/>
      <c r="F77" s="605"/>
      <c r="G77" s="605"/>
      <c r="H77" s="606"/>
      <c r="I77" s="607" t="s">
        <v>19</v>
      </c>
      <c r="J77" s="607"/>
      <c r="K77" s="608">
        <f>'SUBGRANT INFORMATION'!B76</f>
        <v>0</v>
      </c>
      <c r="L77" s="609"/>
      <c r="M77" s="117"/>
      <c r="N77" s="117"/>
      <c r="O77" s="117"/>
      <c r="P77" s="117"/>
      <c r="Q77" s="117"/>
      <c r="R77" s="117"/>
      <c r="S77" s="117"/>
      <c r="T77" s="117"/>
      <c r="U77" s="117"/>
      <c r="V77" s="117"/>
      <c r="W77" s="117"/>
      <c r="X77" s="117"/>
      <c r="Y77" s="117"/>
    </row>
    <row r="78" spans="1:25" s="121" customFormat="1" ht="24" customHeight="1">
      <c r="A78" s="34" t="s">
        <v>109</v>
      </c>
      <c r="B78" s="635">
        <f>'SUBGRANT INFORMATION'!B87</f>
        <v>0</v>
      </c>
      <c r="C78" s="643"/>
      <c r="D78" s="643"/>
      <c r="E78" s="643"/>
      <c r="F78" s="643"/>
      <c r="G78" s="643"/>
      <c r="H78" s="637"/>
      <c r="I78" s="620" t="s">
        <v>108</v>
      </c>
      <c r="J78" s="620"/>
      <c r="K78" s="624">
        <v>3</v>
      </c>
      <c r="L78" s="625"/>
      <c r="M78" s="117"/>
      <c r="N78" s="117"/>
      <c r="O78" s="117"/>
      <c r="P78" s="117"/>
      <c r="Q78" s="117"/>
      <c r="R78" s="117"/>
      <c r="S78" s="117"/>
      <c r="T78" s="117"/>
      <c r="U78" s="117"/>
      <c r="V78" s="117"/>
      <c r="W78" s="117"/>
      <c r="X78" s="117"/>
      <c r="Y78" s="117"/>
    </row>
    <row r="79" spans="1:25" s="121" customFormat="1" ht="24" customHeight="1">
      <c r="A79" s="34" t="s">
        <v>20</v>
      </c>
      <c r="B79" s="628">
        <f>'SUBGRANT INFORMATION'!B72</f>
        <v>0</v>
      </c>
      <c r="C79" s="629"/>
      <c r="D79" s="629"/>
      <c r="E79" s="630"/>
      <c r="F79" s="638">
        <f>'SUBGRANT INFORMATION'!B73</f>
        <v>0</v>
      </c>
      <c r="G79" s="638"/>
      <c r="H79" s="639"/>
      <c r="I79" s="607" t="s">
        <v>107</v>
      </c>
      <c r="J79" s="607"/>
      <c r="K79" s="644">
        <f>'SUBGRANT INFORMATION'!B84</f>
        <v>0</v>
      </c>
      <c r="L79" s="645"/>
      <c r="M79" s="117"/>
      <c r="N79" s="117"/>
      <c r="O79" s="117"/>
      <c r="P79" s="117"/>
      <c r="Q79" s="117"/>
      <c r="R79" s="117"/>
      <c r="S79" s="117"/>
      <c r="T79" s="117"/>
      <c r="U79" s="117"/>
      <c r="V79" s="117"/>
      <c r="W79" s="117"/>
      <c r="X79" s="117"/>
      <c r="Y79" s="117"/>
    </row>
    <row r="80" spans="1:25" s="121" customFormat="1" ht="24" customHeight="1">
      <c r="A80" s="34" t="s">
        <v>156</v>
      </c>
      <c r="B80" s="611">
        <f>'SUBGRANT INFORMATION'!B98</f>
        <v>0</v>
      </c>
      <c r="C80" s="612"/>
      <c r="D80" s="612"/>
      <c r="E80" s="612"/>
      <c r="F80" s="612"/>
      <c r="G80" s="612"/>
      <c r="H80" s="613"/>
      <c r="I80" s="607" t="s">
        <v>105</v>
      </c>
      <c r="J80" s="607"/>
      <c r="K80" s="602">
        <f>'SUBGRANT INFORMATION'!B85</f>
        <v>0</v>
      </c>
      <c r="L80" s="603"/>
      <c r="M80" s="117"/>
      <c r="N80" s="117"/>
      <c r="O80" s="117"/>
      <c r="P80" s="117"/>
      <c r="Q80" s="117"/>
      <c r="R80" s="117"/>
      <c r="S80" s="117"/>
      <c r="T80" s="117"/>
      <c r="U80" s="117"/>
      <c r="V80" s="117"/>
      <c r="W80" s="117"/>
      <c r="X80" s="117"/>
      <c r="Y80" s="117"/>
    </row>
    <row r="81" spans="1:25" s="121" customFormat="1" ht="30" customHeight="1">
      <c r="A81" s="9"/>
      <c r="B81" s="10"/>
      <c r="C81" s="10"/>
      <c r="D81" s="9"/>
      <c r="E81" s="9"/>
      <c r="F81" s="617" t="s">
        <v>293</v>
      </c>
      <c r="G81" s="617"/>
      <c r="H81" s="617"/>
      <c r="I81" s="9" t="s">
        <v>99</v>
      </c>
      <c r="J81" s="9"/>
      <c r="K81" s="9"/>
      <c r="L81" s="9"/>
      <c r="M81" s="117"/>
      <c r="N81" s="117"/>
      <c r="O81" s="117"/>
      <c r="P81" s="117"/>
      <c r="Q81" s="117"/>
      <c r="R81" s="117"/>
      <c r="S81" s="117"/>
      <c r="T81" s="117"/>
      <c r="U81" s="117"/>
      <c r="V81" s="117"/>
      <c r="W81" s="117"/>
      <c r="X81" s="117"/>
      <c r="Y81" s="117"/>
    </row>
    <row r="82" spans="1:25" s="121" customFormat="1" ht="18" customHeight="1">
      <c r="A82" s="25"/>
      <c r="B82" s="599" t="s">
        <v>104</v>
      </c>
      <c r="C82" s="599"/>
      <c r="D82" s="599"/>
      <c r="E82" s="26"/>
      <c r="F82" s="610" t="s">
        <v>292</v>
      </c>
      <c r="G82" s="610"/>
      <c r="H82" s="610"/>
      <c r="I82" s="25"/>
      <c r="J82" s="600" t="s">
        <v>103</v>
      </c>
      <c r="K82" s="600"/>
      <c r="L82" s="600"/>
      <c r="M82" s="117"/>
      <c r="N82" s="117"/>
      <c r="O82" s="117"/>
      <c r="P82" s="117"/>
      <c r="Q82" s="117"/>
      <c r="R82" s="117"/>
      <c r="S82" s="117"/>
      <c r="T82" s="117"/>
      <c r="U82" s="117"/>
      <c r="V82" s="117"/>
      <c r="W82" s="117"/>
      <c r="X82" s="117"/>
      <c r="Y82" s="117"/>
    </row>
    <row r="83" spans="1:25" s="121" customFormat="1" ht="18" customHeight="1" thickBot="1">
      <c r="A83" s="29" t="s">
        <v>162</v>
      </c>
      <c r="B83" s="27" t="s">
        <v>102</v>
      </c>
      <c r="C83" s="27" t="s">
        <v>101</v>
      </c>
      <c r="D83" s="27" t="s">
        <v>100</v>
      </c>
      <c r="E83" s="27"/>
      <c r="F83" s="27" t="s">
        <v>102</v>
      </c>
      <c r="G83" s="27" t="s">
        <v>101</v>
      </c>
      <c r="H83" s="27" t="s">
        <v>100</v>
      </c>
      <c r="I83" s="27"/>
      <c r="J83" s="27" t="s">
        <v>102</v>
      </c>
      <c r="K83" s="27" t="s">
        <v>101</v>
      </c>
      <c r="L83" s="27" t="s">
        <v>100</v>
      </c>
      <c r="M83" s="117"/>
      <c r="N83" s="117"/>
      <c r="O83" s="117"/>
      <c r="P83" s="117"/>
      <c r="Q83" s="117"/>
      <c r="R83" s="117"/>
      <c r="S83" s="117"/>
      <c r="T83" s="117"/>
      <c r="U83" s="117"/>
      <c r="V83" s="117"/>
      <c r="W83" s="117"/>
      <c r="X83" s="117"/>
      <c r="Y83" s="117"/>
    </row>
    <row r="84" spans="1:25" s="121" customFormat="1" ht="21" customHeight="1">
      <c r="A84" s="94" t="str">
        <f t="shared" ref="A84:A103" si="15">A8</f>
        <v>Executive Director</v>
      </c>
      <c r="B84" s="319">
        <f t="shared" ref="B84:B103" si="16">J46</f>
        <v>10400</v>
      </c>
      <c r="C84" s="320">
        <f t="shared" ref="C84:C103" si="17">K46</f>
        <v>0</v>
      </c>
      <c r="D84" s="321">
        <f t="shared" ref="D84:D103" si="18">L46</f>
        <v>5200</v>
      </c>
      <c r="E84" s="316"/>
      <c r="F84" s="380">
        <v>0</v>
      </c>
      <c r="G84" s="381">
        <v>0</v>
      </c>
      <c r="H84" s="382">
        <v>0</v>
      </c>
      <c r="I84" s="316"/>
      <c r="J84" s="443">
        <f>+B84+F84</f>
        <v>10400</v>
      </c>
      <c r="K84" s="320">
        <f>+C84+G84</f>
        <v>0</v>
      </c>
      <c r="L84" s="321">
        <f>+D84+H84</f>
        <v>5200</v>
      </c>
      <c r="M84" s="117"/>
      <c r="N84" s="117"/>
      <c r="O84" s="117"/>
      <c r="P84" s="117"/>
      <c r="Q84" s="117"/>
      <c r="R84" s="117"/>
      <c r="S84" s="117"/>
      <c r="T84" s="117"/>
      <c r="U84" s="117"/>
      <c r="V84" s="117"/>
      <c r="W84" s="117"/>
      <c r="X84" s="117"/>
      <c r="Y84" s="117"/>
    </row>
    <row r="85" spans="1:25" s="121" customFormat="1" ht="21" customHeight="1">
      <c r="A85" s="445" t="str">
        <f t="shared" si="15"/>
        <v>Victim Advocate</v>
      </c>
      <c r="B85" s="322">
        <f t="shared" si="16"/>
        <v>31200</v>
      </c>
      <c r="C85" s="323">
        <f t="shared" si="17"/>
        <v>0</v>
      </c>
      <c r="D85" s="324">
        <f t="shared" si="18"/>
        <v>0</v>
      </c>
      <c r="E85" s="8"/>
      <c r="F85" s="383">
        <v>0</v>
      </c>
      <c r="G85" s="384">
        <v>0</v>
      </c>
      <c r="H85" s="385">
        <v>0</v>
      </c>
      <c r="I85" s="8"/>
      <c r="J85" s="444">
        <f t="shared" ref="J85:J88" si="19">+B85+F85</f>
        <v>31200</v>
      </c>
      <c r="K85" s="323">
        <f t="shared" ref="K85:K88" si="20">+C85+G85</f>
        <v>0</v>
      </c>
      <c r="L85" s="324">
        <f t="shared" ref="L85:L88" si="21">+D85+H85</f>
        <v>0</v>
      </c>
      <c r="M85" s="117"/>
      <c r="N85" s="117"/>
      <c r="O85" s="117"/>
      <c r="P85" s="117"/>
      <c r="Q85" s="117"/>
      <c r="R85" s="117"/>
      <c r="S85" s="117"/>
      <c r="T85" s="117"/>
      <c r="U85" s="117"/>
      <c r="V85" s="117"/>
      <c r="W85" s="117"/>
      <c r="X85" s="117"/>
      <c r="Y85" s="117"/>
    </row>
    <row r="86" spans="1:25" s="121" customFormat="1" ht="21" customHeight="1">
      <c r="A86" s="445" t="str">
        <f t="shared" si="15"/>
        <v>Volunteer Advocates</v>
      </c>
      <c r="B86" s="322">
        <f t="shared" si="16"/>
        <v>0</v>
      </c>
      <c r="C86" s="323">
        <f t="shared" si="17"/>
        <v>0</v>
      </c>
      <c r="D86" s="324">
        <f t="shared" si="18"/>
        <v>1687</v>
      </c>
      <c r="E86" s="8"/>
      <c r="F86" s="383">
        <v>0</v>
      </c>
      <c r="G86" s="384">
        <v>0</v>
      </c>
      <c r="H86" s="385">
        <v>0</v>
      </c>
      <c r="I86" s="8"/>
      <c r="J86" s="444">
        <f t="shared" si="19"/>
        <v>0</v>
      </c>
      <c r="K86" s="323">
        <f t="shared" si="20"/>
        <v>0</v>
      </c>
      <c r="L86" s="324">
        <f t="shared" si="21"/>
        <v>1687</v>
      </c>
      <c r="M86" s="117"/>
      <c r="N86" s="117"/>
      <c r="O86" s="117"/>
      <c r="P86" s="117"/>
      <c r="Q86" s="117"/>
      <c r="R86" s="117"/>
      <c r="S86" s="117"/>
      <c r="T86" s="117"/>
      <c r="U86" s="117"/>
      <c r="V86" s="117"/>
      <c r="W86" s="117"/>
      <c r="X86" s="117"/>
      <c r="Y86" s="117"/>
    </row>
    <row r="87" spans="1:25" s="121" customFormat="1" ht="21" customHeight="1">
      <c r="A87" s="445" t="str">
        <f t="shared" si="15"/>
        <v>FICA</v>
      </c>
      <c r="B87" s="322">
        <f t="shared" si="16"/>
        <v>3182.4</v>
      </c>
      <c r="C87" s="323">
        <f t="shared" si="17"/>
        <v>0</v>
      </c>
      <c r="D87" s="324">
        <f t="shared" si="18"/>
        <v>397.8</v>
      </c>
      <c r="E87" s="8"/>
      <c r="F87" s="383">
        <v>0</v>
      </c>
      <c r="G87" s="384">
        <v>0</v>
      </c>
      <c r="H87" s="385">
        <v>0</v>
      </c>
      <c r="I87" s="8"/>
      <c r="J87" s="444">
        <f t="shared" si="19"/>
        <v>3182.4</v>
      </c>
      <c r="K87" s="323">
        <f t="shared" si="20"/>
        <v>0</v>
      </c>
      <c r="L87" s="324">
        <f t="shared" si="21"/>
        <v>397.8</v>
      </c>
      <c r="M87" s="117"/>
      <c r="N87" s="117"/>
      <c r="O87" s="117"/>
      <c r="P87" s="117"/>
      <c r="Q87" s="117"/>
      <c r="R87" s="117"/>
      <c r="S87" s="117"/>
      <c r="T87" s="117"/>
      <c r="U87" s="117"/>
      <c r="V87" s="117"/>
      <c r="W87" s="117"/>
      <c r="X87" s="117"/>
      <c r="Y87" s="117"/>
    </row>
    <row r="88" spans="1:25" s="121" customFormat="1" ht="21" customHeight="1">
      <c r="A88" s="445" t="str">
        <f t="shared" si="15"/>
        <v>Workers Comp</v>
      </c>
      <c r="B88" s="322">
        <f t="shared" si="16"/>
        <v>582.4</v>
      </c>
      <c r="C88" s="323">
        <f t="shared" si="17"/>
        <v>0</v>
      </c>
      <c r="D88" s="324">
        <f t="shared" si="18"/>
        <v>72.8</v>
      </c>
      <c r="E88" s="8"/>
      <c r="F88" s="383">
        <v>0</v>
      </c>
      <c r="G88" s="384">
        <v>0</v>
      </c>
      <c r="H88" s="385">
        <v>0</v>
      </c>
      <c r="I88" s="8"/>
      <c r="J88" s="444">
        <f t="shared" si="19"/>
        <v>582.4</v>
      </c>
      <c r="K88" s="323">
        <f t="shared" si="20"/>
        <v>0</v>
      </c>
      <c r="L88" s="324">
        <f t="shared" si="21"/>
        <v>72.8</v>
      </c>
      <c r="M88" s="117"/>
      <c r="N88" s="117"/>
      <c r="O88" s="117"/>
      <c r="P88" s="117"/>
      <c r="Q88" s="117"/>
      <c r="R88" s="117"/>
      <c r="S88" s="117"/>
      <c r="T88" s="117"/>
      <c r="U88" s="117"/>
      <c r="V88" s="117"/>
      <c r="W88" s="117"/>
      <c r="X88" s="117"/>
      <c r="Y88" s="117"/>
    </row>
    <row r="89" spans="1:25" s="121" customFormat="1" ht="21" customHeight="1">
      <c r="A89" s="331" t="str">
        <f t="shared" si="15"/>
        <v>Retirement</v>
      </c>
      <c r="B89" s="322">
        <f t="shared" si="16"/>
        <v>3744</v>
      </c>
      <c r="C89" s="323">
        <f t="shared" si="17"/>
        <v>0</v>
      </c>
      <c r="D89" s="324">
        <f t="shared" si="18"/>
        <v>468</v>
      </c>
      <c r="E89" s="8"/>
      <c r="F89" s="383">
        <v>0</v>
      </c>
      <c r="G89" s="384">
        <v>0</v>
      </c>
      <c r="H89" s="385">
        <v>0</v>
      </c>
      <c r="I89" s="8"/>
      <c r="J89" s="444">
        <f t="shared" ref="J89:J100" si="22">+B89+F89</f>
        <v>3744</v>
      </c>
      <c r="K89" s="323">
        <f t="shared" ref="K89:K100" si="23">+C89+G89</f>
        <v>0</v>
      </c>
      <c r="L89" s="324">
        <f t="shared" ref="L89:L100" si="24">+D89+H89</f>
        <v>468</v>
      </c>
      <c r="M89" s="117"/>
      <c r="N89" s="117"/>
      <c r="O89" s="117"/>
      <c r="P89" s="117"/>
      <c r="Q89" s="117"/>
      <c r="R89" s="117"/>
      <c r="S89" s="117"/>
      <c r="T89" s="117"/>
      <c r="U89" s="117"/>
      <c r="V89" s="117"/>
      <c r="W89" s="117"/>
      <c r="X89" s="117"/>
      <c r="Y89" s="117"/>
    </row>
    <row r="90" spans="1:25" s="121" customFormat="1" ht="21" customHeight="1">
      <c r="A90" s="331" t="str">
        <f t="shared" si="15"/>
        <v>Office Supplies</v>
      </c>
      <c r="B90" s="322">
        <f t="shared" si="16"/>
        <v>2500</v>
      </c>
      <c r="C90" s="323">
        <f t="shared" si="17"/>
        <v>0</v>
      </c>
      <c r="D90" s="324">
        <f t="shared" si="18"/>
        <v>0</v>
      </c>
      <c r="E90" s="8"/>
      <c r="F90" s="383">
        <v>0</v>
      </c>
      <c r="G90" s="384">
        <v>0</v>
      </c>
      <c r="H90" s="385">
        <v>0</v>
      </c>
      <c r="I90" s="8"/>
      <c r="J90" s="444">
        <f t="shared" si="22"/>
        <v>2500</v>
      </c>
      <c r="K90" s="323">
        <f t="shared" si="23"/>
        <v>0</v>
      </c>
      <c r="L90" s="324">
        <f t="shared" si="24"/>
        <v>0</v>
      </c>
      <c r="M90" s="117"/>
      <c r="N90" s="117"/>
      <c r="O90" s="117"/>
      <c r="P90" s="117"/>
      <c r="Q90" s="117"/>
      <c r="R90" s="117"/>
      <c r="S90" s="117"/>
      <c r="T90" s="117"/>
      <c r="U90" s="117"/>
      <c r="V90" s="117"/>
      <c r="W90" s="117"/>
      <c r="X90" s="117"/>
      <c r="Y90" s="117"/>
    </row>
    <row r="91" spans="1:25" s="121" customFormat="1" ht="21" customHeight="1">
      <c r="A91" s="331" t="str">
        <f t="shared" si="15"/>
        <v>Utilities</v>
      </c>
      <c r="B91" s="322">
        <f t="shared" si="16"/>
        <v>2500</v>
      </c>
      <c r="C91" s="323">
        <f t="shared" si="17"/>
        <v>0</v>
      </c>
      <c r="D91" s="324">
        <f t="shared" si="18"/>
        <v>2300</v>
      </c>
      <c r="E91" s="8"/>
      <c r="F91" s="383">
        <v>0</v>
      </c>
      <c r="G91" s="384">
        <v>0</v>
      </c>
      <c r="H91" s="385">
        <v>0</v>
      </c>
      <c r="I91" s="8"/>
      <c r="J91" s="444">
        <f t="shared" si="22"/>
        <v>2500</v>
      </c>
      <c r="K91" s="323">
        <f t="shared" si="23"/>
        <v>0</v>
      </c>
      <c r="L91" s="324">
        <f t="shared" si="24"/>
        <v>2300</v>
      </c>
      <c r="M91" s="117"/>
      <c r="N91" s="117"/>
      <c r="O91" s="117"/>
      <c r="P91" s="117"/>
      <c r="Q91" s="117"/>
      <c r="R91" s="117"/>
      <c r="S91" s="117"/>
      <c r="T91" s="117"/>
      <c r="U91" s="117"/>
      <c r="V91" s="117"/>
      <c r="W91" s="117"/>
      <c r="X91" s="117"/>
      <c r="Y91" s="117"/>
    </row>
    <row r="92" spans="1:25" s="121" customFormat="1" ht="21" customHeight="1">
      <c r="A92" s="331" t="str">
        <f t="shared" si="15"/>
        <v>Rent</v>
      </c>
      <c r="B92" s="322">
        <f t="shared" si="16"/>
        <v>0</v>
      </c>
      <c r="C92" s="323">
        <f t="shared" si="17"/>
        <v>0</v>
      </c>
      <c r="D92" s="324">
        <f t="shared" si="18"/>
        <v>3651.6</v>
      </c>
      <c r="E92" s="8"/>
      <c r="F92" s="383">
        <v>0</v>
      </c>
      <c r="G92" s="384">
        <v>0</v>
      </c>
      <c r="H92" s="385">
        <v>0</v>
      </c>
      <c r="I92" s="8"/>
      <c r="J92" s="444">
        <f t="shared" si="22"/>
        <v>0</v>
      </c>
      <c r="K92" s="323">
        <f t="shared" si="23"/>
        <v>0</v>
      </c>
      <c r="L92" s="324">
        <f t="shared" si="24"/>
        <v>3651.6</v>
      </c>
      <c r="M92" s="117"/>
      <c r="N92" s="117"/>
      <c r="O92" s="117"/>
      <c r="P92" s="117"/>
      <c r="Q92" s="117"/>
      <c r="R92" s="117"/>
      <c r="S92" s="117"/>
      <c r="T92" s="117"/>
      <c r="U92" s="117"/>
      <c r="V92" s="117"/>
      <c r="W92" s="117"/>
      <c r="X92" s="117"/>
      <c r="Y92" s="117"/>
    </row>
    <row r="93" spans="1:25" s="121" customFormat="1" ht="21" customHeight="1">
      <c r="A93" s="331" t="str">
        <f t="shared" si="15"/>
        <v>Staff/Victim Travel</v>
      </c>
      <c r="B93" s="322">
        <f t="shared" si="16"/>
        <v>1000</v>
      </c>
      <c r="C93" s="323">
        <f t="shared" si="17"/>
        <v>0</v>
      </c>
      <c r="D93" s="324">
        <f t="shared" si="18"/>
        <v>0</v>
      </c>
      <c r="E93" s="8"/>
      <c r="F93" s="383">
        <v>0</v>
      </c>
      <c r="G93" s="384">
        <v>0</v>
      </c>
      <c r="H93" s="385">
        <v>0</v>
      </c>
      <c r="I93" s="8"/>
      <c r="J93" s="444">
        <f t="shared" si="22"/>
        <v>1000</v>
      </c>
      <c r="K93" s="323">
        <f t="shared" si="23"/>
        <v>0</v>
      </c>
      <c r="L93" s="324">
        <f t="shared" si="24"/>
        <v>0</v>
      </c>
      <c r="M93" s="117"/>
      <c r="N93" s="117"/>
      <c r="O93" s="117"/>
      <c r="P93" s="117"/>
      <c r="Q93" s="117"/>
      <c r="R93" s="117"/>
      <c r="S93" s="117"/>
      <c r="T93" s="117"/>
      <c r="U93" s="117"/>
      <c r="V93" s="117"/>
      <c r="W93" s="117"/>
      <c r="X93" s="117"/>
      <c r="Y93" s="117"/>
    </row>
    <row r="94" spans="1:25" s="121" customFormat="1" ht="21" customHeight="1">
      <c r="A94" s="331">
        <f t="shared" si="15"/>
        <v>0</v>
      </c>
      <c r="B94" s="322">
        <f t="shared" si="16"/>
        <v>0</v>
      </c>
      <c r="C94" s="323">
        <f t="shared" si="17"/>
        <v>0</v>
      </c>
      <c r="D94" s="324">
        <f t="shared" si="18"/>
        <v>0</v>
      </c>
      <c r="E94" s="8"/>
      <c r="F94" s="383">
        <v>0</v>
      </c>
      <c r="G94" s="384">
        <v>0</v>
      </c>
      <c r="H94" s="385">
        <v>0</v>
      </c>
      <c r="I94" s="8"/>
      <c r="J94" s="444">
        <f t="shared" si="22"/>
        <v>0</v>
      </c>
      <c r="K94" s="323">
        <f t="shared" si="23"/>
        <v>0</v>
      </c>
      <c r="L94" s="324">
        <f t="shared" si="24"/>
        <v>0</v>
      </c>
      <c r="M94" s="117"/>
      <c r="N94" s="117"/>
      <c r="O94" s="117"/>
      <c r="P94" s="117"/>
      <c r="Q94" s="117"/>
      <c r="R94" s="117"/>
      <c r="S94" s="117"/>
      <c r="T94" s="117"/>
      <c r="U94" s="117"/>
      <c r="V94" s="117"/>
      <c r="W94" s="117"/>
      <c r="X94" s="117"/>
      <c r="Y94" s="117"/>
    </row>
    <row r="95" spans="1:25" s="121" customFormat="1" ht="21" customHeight="1">
      <c r="A95" s="331">
        <f t="shared" si="15"/>
        <v>0</v>
      </c>
      <c r="B95" s="322">
        <f t="shared" si="16"/>
        <v>0</v>
      </c>
      <c r="C95" s="323">
        <f t="shared" si="17"/>
        <v>0</v>
      </c>
      <c r="D95" s="324">
        <f t="shared" si="18"/>
        <v>0</v>
      </c>
      <c r="E95" s="8"/>
      <c r="F95" s="383">
        <v>0</v>
      </c>
      <c r="G95" s="384">
        <v>0</v>
      </c>
      <c r="H95" s="385">
        <v>0</v>
      </c>
      <c r="I95" s="8"/>
      <c r="J95" s="444">
        <f t="shared" si="22"/>
        <v>0</v>
      </c>
      <c r="K95" s="323">
        <f t="shared" si="23"/>
        <v>0</v>
      </c>
      <c r="L95" s="324">
        <f t="shared" si="24"/>
        <v>0</v>
      </c>
      <c r="M95" s="117"/>
      <c r="N95" s="117"/>
      <c r="O95" s="117"/>
      <c r="P95" s="117"/>
      <c r="Q95" s="117"/>
      <c r="R95" s="117"/>
      <c r="S95" s="117"/>
      <c r="T95" s="117"/>
      <c r="U95" s="117"/>
      <c r="V95" s="117"/>
      <c r="W95" s="117"/>
      <c r="X95" s="117"/>
      <c r="Y95" s="117"/>
    </row>
    <row r="96" spans="1:25" s="121" customFormat="1" ht="21" customHeight="1">
      <c r="A96" s="331">
        <f t="shared" si="15"/>
        <v>0</v>
      </c>
      <c r="B96" s="322">
        <f t="shared" si="16"/>
        <v>0</v>
      </c>
      <c r="C96" s="323">
        <f t="shared" si="17"/>
        <v>0</v>
      </c>
      <c r="D96" s="324">
        <f t="shared" si="18"/>
        <v>0</v>
      </c>
      <c r="E96" s="8"/>
      <c r="F96" s="383">
        <v>0</v>
      </c>
      <c r="G96" s="384">
        <v>0</v>
      </c>
      <c r="H96" s="385">
        <v>0</v>
      </c>
      <c r="I96" s="8"/>
      <c r="J96" s="444">
        <f t="shared" si="22"/>
        <v>0</v>
      </c>
      <c r="K96" s="323">
        <f t="shared" si="23"/>
        <v>0</v>
      </c>
      <c r="L96" s="324">
        <f t="shared" si="24"/>
        <v>0</v>
      </c>
      <c r="M96" s="117"/>
      <c r="N96" s="117"/>
      <c r="O96" s="117"/>
      <c r="P96" s="117"/>
      <c r="Q96" s="117"/>
      <c r="R96" s="117"/>
      <c r="S96" s="117"/>
      <c r="T96" s="117"/>
      <c r="U96" s="117"/>
      <c r="V96" s="117"/>
      <c r="W96" s="117"/>
      <c r="X96" s="117"/>
      <c r="Y96" s="117"/>
    </row>
    <row r="97" spans="1:25" s="121" customFormat="1" ht="21" customHeight="1">
      <c r="A97" s="331">
        <f t="shared" si="15"/>
        <v>0</v>
      </c>
      <c r="B97" s="322">
        <f t="shared" si="16"/>
        <v>0</v>
      </c>
      <c r="C97" s="323">
        <f t="shared" si="17"/>
        <v>0</v>
      </c>
      <c r="D97" s="324">
        <f t="shared" si="18"/>
        <v>0</v>
      </c>
      <c r="E97" s="8"/>
      <c r="F97" s="383">
        <v>0</v>
      </c>
      <c r="G97" s="384">
        <v>0</v>
      </c>
      <c r="H97" s="385">
        <v>0</v>
      </c>
      <c r="I97" s="8"/>
      <c r="J97" s="444">
        <f t="shared" si="22"/>
        <v>0</v>
      </c>
      <c r="K97" s="323">
        <f t="shared" si="23"/>
        <v>0</v>
      </c>
      <c r="L97" s="324">
        <f t="shared" si="24"/>
        <v>0</v>
      </c>
      <c r="M97" s="117"/>
      <c r="N97" s="117"/>
      <c r="O97" s="117"/>
      <c r="P97" s="117"/>
      <c r="Q97" s="117"/>
      <c r="R97" s="117"/>
      <c r="S97" s="117"/>
      <c r="T97" s="117"/>
      <c r="U97" s="117"/>
      <c r="V97" s="117"/>
      <c r="W97" s="117"/>
      <c r="X97" s="117"/>
      <c r="Y97" s="117"/>
    </row>
    <row r="98" spans="1:25" s="121" customFormat="1" ht="21" customHeight="1">
      <c r="A98" s="331">
        <f t="shared" si="15"/>
        <v>0</v>
      </c>
      <c r="B98" s="322">
        <f t="shared" si="16"/>
        <v>0</v>
      </c>
      <c r="C98" s="323">
        <f t="shared" si="17"/>
        <v>0</v>
      </c>
      <c r="D98" s="324">
        <f t="shared" si="18"/>
        <v>0</v>
      </c>
      <c r="E98" s="8"/>
      <c r="F98" s="383">
        <v>0</v>
      </c>
      <c r="G98" s="384">
        <v>0</v>
      </c>
      <c r="H98" s="385">
        <v>0</v>
      </c>
      <c r="I98" s="8"/>
      <c r="J98" s="444">
        <f t="shared" si="22"/>
        <v>0</v>
      </c>
      <c r="K98" s="323">
        <f t="shared" si="23"/>
        <v>0</v>
      </c>
      <c r="L98" s="324">
        <f t="shared" si="24"/>
        <v>0</v>
      </c>
      <c r="M98" s="117"/>
      <c r="N98" s="117"/>
      <c r="O98" s="117"/>
      <c r="P98" s="117"/>
      <c r="Q98" s="117"/>
      <c r="R98" s="117"/>
      <c r="S98" s="117"/>
      <c r="T98" s="117"/>
      <c r="U98" s="117"/>
      <c r="V98" s="117"/>
      <c r="W98" s="117"/>
      <c r="X98" s="117"/>
      <c r="Y98" s="117"/>
    </row>
    <row r="99" spans="1:25" s="121" customFormat="1" ht="21" customHeight="1">
      <c r="A99" s="331">
        <f t="shared" si="15"/>
        <v>0</v>
      </c>
      <c r="B99" s="322">
        <f t="shared" si="16"/>
        <v>0</v>
      </c>
      <c r="C99" s="323">
        <f t="shared" si="17"/>
        <v>0</v>
      </c>
      <c r="D99" s="324">
        <f t="shared" si="18"/>
        <v>0</v>
      </c>
      <c r="E99" s="8"/>
      <c r="F99" s="383">
        <v>0</v>
      </c>
      <c r="G99" s="384">
        <v>0</v>
      </c>
      <c r="H99" s="385">
        <v>0</v>
      </c>
      <c r="I99" s="8"/>
      <c r="J99" s="444">
        <f t="shared" si="22"/>
        <v>0</v>
      </c>
      <c r="K99" s="323">
        <f t="shared" si="23"/>
        <v>0</v>
      </c>
      <c r="L99" s="324">
        <f t="shared" si="24"/>
        <v>0</v>
      </c>
      <c r="M99" s="117"/>
      <c r="N99" s="117"/>
      <c r="O99" s="117"/>
      <c r="P99" s="117"/>
      <c r="Q99" s="117"/>
      <c r="R99" s="117"/>
      <c r="S99" s="117"/>
      <c r="T99" s="117"/>
      <c r="U99" s="117"/>
      <c r="V99" s="117"/>
      <c r="W99" s="117"/>
      <c r="X99" s="117"/>
      <c r="Y99" s="117"/>
    </row>
    <row r="100" spans="1:25" s="121" customFormat="1" ht="21" customHeight="1">
      <c r="A100" s="331">
        <f t="shared" si="15"/>
        <v>0</v>
      </c>
      <c r="B100" s="322">
        <f t="shared" si="16"/>
        <v>0</v>
      </c>
      <c r="C100" s="323">
        <f t="shared" si="17"/>
        <v>0</v>
      </c>
      <c r="D100" s="324">
        <f t="shared" si="18"/>
        <v>0</v>
      </c>
      <c r="E100" s="8"/>
      <c r="F100" s="383">
        <v>0</v>
      </c>
      <c r="G100" s="384">
        <v>0</v>
      </c>
      <c r="H100" s="385">
        <v>0</v>
      </c>
      <c r="I100" s="8"/>
      <c r="J100" s="444">
        <f t="shared" si="22"/>
        <v>0</v>
      </c>
      <c r="K100" s="323">
        <f t="shared" si="23"/>
        <v>0</v>
      </c>
      <c r="L100" s="324">
        <f t="shared" si="24"/>
        <v>0</v>
      </c>
      <c r="M100" s="117"/>
      <c r="N100" s="117"/>
      <c r="O100" s="117"/>
      <c r="P100" s="117"/>
      <c r="Q100" s="117"/>
      <c r="R100" s="117"/>
      <c r="S100" s="117"/>
      <c r="T100" s="117"/>
      <c r="U100" s="117"/>
      <c r="V100" s="117"/>
      <c r="W100" s="117"/>
      <c r="X100" s="117"/>
      <c r="Y100" s="117"/>
    </row>
    <row r="101" spans="1:25" s="121" customFormat="1" ht="21" customHeight="1">
      <c r="A101" s="331">
        <f t="shared" si="15"/>
        <v>0</v>
      </c>
      <c r="B101" s="322">
        <f t="shared" si="16"/>
        <v>0</v>
      </c>
      <c r="C101" s="323">
        <f t="shared" si="17"/>
        <v>0</v>
      </c>
      <c r="D101" s="324">
        <f t="shared" si="18"/>
        <v>0</v>
      </c>
      <c r="E101" s="8"/>
      <c r="F101" s="383">
        <v>0</v>
      </c>
      <c r="G101" s="384">
        <v>0</v>
      </c>
      <c r="H101" s="385">
        <v>0</v>
      </c>
      <c r="I101" s="8"/>
      <c r="J101" s="444">
        <f>+B101+F101</f>
        <v>0</v>
      </c>
      <c r="K101" s="323">
        <f>+C101+G101</f>
        <v>0</v>
      </c>
      <c r="L101" s="324">
        <f>+D101+H101</f>
        <v>0</v>
      </c>
      <c r="M101" s="117"/>
      <c r="N101" s="117"/>
      <c r="O101" s="117"/>
      <c r="P101" s="117"/>
      <c r="Q101" s="117"/>
      <c r="R101" s="117"/>
      <c r="S101" s="117"/>
      <c r="T101" s="117"/>
      <c r="U101" s="117"/>
      <c r="V101" s="117"/>
      <c r="W101" s="117"/>
      <c r="X101" s="117"/>
      <c r="Y101" s="117"/>
    </row>
    <row r="102" spans="1:25" s="121" customFormat="1" ht="21" customHeight="1">
      <c r="A102" s="331">
        <f t="shared" si="15"/>
        <v>0</v>
      </c>
      <c r="B102" s="322">
        <f t="shared" si="16"/>
        <v>0</v>
      </c>
      <c r="C102" s="323">
        <f t="shared" si="17"/>
        <v>0</v>
      </c>
      <c r="D102" s="324">
        <f t="shared" si="18"/>
        <v>0</v>
      </c>
      <c r="E102" s="8"/>
      <c r="F102" s="383">
        <v>0</v>
      </c>
      <c r="G102" s="384">
        <v>0</v>
      </c>
      <c r="H102" s="385">
        <v>0</v>
      </c>
      <c r="I102" s="8"/>
      <c r="J102" s="444">
        <f t="shared" ref="J102:J103" si="25">+B102+F102</f>
        <v>0</v>
      </c>
      <c r="K102" s="323">
        <f t="shared" ref="K102:K103" si="26">+C102+G102</f>
        <v>0</v>
      </c>
      <c r="L102" s="324">
        <f t="shared" ref="L102:L103" si="27">+D102+H102</f>
        <v>0</v>
      </c>
      <c r="M102" s="117"/>
      <c r="N102" s="117"/>
      <c r="O102" s="117"/>
      <c r="P102" s="117"/>
      <c r="Q102" s="117"/>
      <c r="R102" s="117"/>
      <c r="S102" s="117"/>
      <c r="T102" s="117"/>
      <c r="U102" s="117"/>
      <c r="V102" s="117"/>
      <c r="W102" s="117"/>
      <c r="X102" s="117"/>
      <c r="Y102" s="117"/>
    </row>
    <row r="103" spans="1:25" s="121" customFormat="1" ht="21" customHeight="1" thickBot="1">
      <c r="A103" s="450">
        <f t="shared" si="15"/>
        <v>0</v>
      </c>
      <c r="B103" s="325">
        <f t="shared" si="16"/>
        <v>0</v>
      </c>
      <c r="C103" s="326">
        <f t="shared" si="17"/>
        <v>0</v>
      </c>
      <c r="D103" s="327">
        <f t="shared" si="18"/>
        <v>0</v>
      </c>
      <c r="E103" s="317"/>
      <c r="F103" s="386">
        <v>0</v>
      </c>
      <c r="G103" s="387">
        <v>0</v>
      </c>
      <c r="H103" s="388">
        <v>0</v>
      </c>
      <c r="I103" s="317"/>
      <c r="J103" s="451">
        <f t="shared" si="25"/>
        <v>0</v>
      </c>
      <c r="K103" s="326">
        <f t="shared" si="26"/>
        <v>0</v>
      </c>
      <c r="L103" s="327">
        <f t="shared" si="27"/>
        <v>0</v>
      </c>
      <c r="M103" s="117"/>
      <c r="N103" s="117"/>
      <c r="O103" s="117"/>
      <c r="P103" s="117"/>
      <c r="Q103" s="117"/>
      <c r="R103" s="117"/>
      <c r="S103" s="117"/>
      <c r="T103" s="117"/>
      <c r="U103" s="117"/>
      <c r="V103" s="117"/>
      <c r="W103" s="117"/>
      <c r="X103" s="117"/>
      <c r="Y103" s="117"/>
    </row>
    <row r="104" spans="1:25" s="121" customFormat="1" ht="24" customHeight="1" thickBot="1">
      <c r="A104" s="318" t="s">
        <v>203</v>
      </c>
      <c r="B104" s="328">
        <f>SUM(B84:B103)</f>
        <v>55108.800000000003</v>
      </c>
      <c r="C104" s="329">
        <f>SUM(C84:C103)</f>
        <v>0</v>
      </c>
      <c r="D104" s="330">
        <f>SUM(D84:D103)</f>
        <v>13777.2</v>
      </c>
      <c r="E104" s="317"/>
      <c r="F104" s="389">
        <f>SUM(F84:F103)</f>
        <v>0</v>
      </c>
      <c r="G104" s="390">
        <f>SUM(G84:G103)</f>
        <v>0</v>
      </c>
      <c r="H104" s="391">
        <f>SUM(H84:H103)</f>
        <v>0</v>
      </c>
      <c r="I104" s="317"/>
      <c r="J104" s="328">
        <f>SUM(J84:J103)</f>
        <v>55108.800000000003</v>
      </c>
      <c r="K104" s="329">
        <f>SUM(K84:K103)</f>
        <v>0</v>
      </c>
      <c r="L104" s="330">
        <f>SUM(L84:L103)</f>
        <v>13777.2</v>
      </c>
      <c r="M104" s="117"/>
      <c r="N104" s="117"/>
      <c r="O104" s="117"/>
      <c r="P104" s="117"/>
      <c r="Q104" s="117"/>
      <c r="R104" s="117"/>
      <c r="S104" s="117"/>
      <c r="T104" s="117"/>
      <c r="U104" s="117"/>
      <c r="V104" s="117"/>
      <c r="W104" s="117"/>
      <c r="X104" s="117"/>
      <c r="Y104" s="117"/>
    </row>
    <row r="105" spans="1:25" s="121" customFormat="1" ht="18" customHeight="1">
      <c r="A105" s="120"/>
      <c r="M105" s="117"/>
      <c r="N105" s="117"/>
      <c r="O105" s="117"/>
      <c r="P105" s="117"/>
      <c r="Q105" s="117"/>
      <c r="R105" s="117"/>
      <c r="S105" s="117"/>
      <c r="T105" s="117"/>
      <c r="U105" s="117"/>
      <c r="V105" s="117"/>
      <c r="W105" s="117"/>
      <c r="X105" s="117"/>
      <c r="Y105" s="117"/>
    </row>
    <row r="106" spans="1:25" s="121" customFormat="1" ht="21" customHeight="1" thickBot="1">
      <c r="A106" s="392"/>
      <c r="B106" s="392"/>
      <c r="C106" s="393"/>
      <c r="D106" s="394"/>
      <c r="E106" s="300"/>
      <c r="F106" s="394"/>
      <c r="G106" s="394"/>
      <c r="H106" s="394"/>
      <c r="I106" s="301"/>
      <c r="J106" s="601"/>
      <c r="K106" s="601"/>
      <c r="L106" s="601"/>
      <c r="M106" s="117"/>
      <c r="N106" s="117"/>
      <c r="O106" s="117"/>
      <c r="P106" s="117"/>
      <c r="Q106" s="117"/>
      <c r="R106" s="117"/>
      <c r="S106" s="117"/>
      <c r="T106" s="117"/>
      <c r="U106" s="117"/>
      <c r="V106" s="117"/>
      <c r="W106" s="117"/>
      <c r="X106" s="117"/>
      <c r="Y106" s="117"/>
    </row>
    <row r="107" spans="1:25" s="121" customFormat="1" ht="30" customHeight="1">
      <c r="A107" s="615" t="s">
        <v>125</v>
      </c>
      <c r="B107" s="615"/>
      <c r="C107" s="615"/>
      <c r="D107" s="615"/>
      <c r="E107" s="309"/>
      <c r="F107" s="616" t="s">
        <v>285</v>
      </c>
      <c r="G107" s="616"/>
      <c r="H107" s="616"/>
      <c r="I107" s="309"/>
      <c r="J107" s="616" t="s">
        <v>284</v>
      </c>
      <c r="K107" s="616"/>
      <c r="L107" s="616"/>
      <c r="M107" s="117"/>
      <c r="N107" s="117"/>
      <c r="O107" s="117"/>
      <c r="P107" s="117"/>
      <c r="Q107" s="117"/>
      <c r="R107" s="117"/>
      <c r="S107" s="117"/>
      <c r="T107" s="117"/>
      <c r="U107" s="117"/>
      <c r="V107" s="117"/>
      <c r="W107" s="117"/>
      <c r="X107" s="117"/>
      <c r="Y107" s="117"/>
    </row>
    <row r="108" spans="1:25" s="121" customFormat="1" ht="30" customHeight="1">
      <c r="A108" s="302" t="s">
        <v>174</v>
      </c>
      <c r="B108" s="303" t="s">
        <v>287</v>
      </c>
      <c r="C108" s="304" t="s">
        <v>159</v>
      </c>
      <c r="D108" s="303" t="s">
        <v>166</v>
      </c>
      <c r="E108" s="310" t="s">
        <v>155</v>
      </c>
      <c r="F108" s="310" t="s">
        <v>158</v>
      </c>
      <c r="G108" s="310" t="s">
        <v>158</v>
      </c>
      <c r="H108" s="310" t="s">
        <v>154</v>
      </c>
      <c r="I108" s="311"/>
      <c r="J108" s="310" t="s">
        <v>286</v>
      </c>
      <c r="K108" s="310" t="s">
        <v>159</v>
      </c>
      <c r="L108" s="303" t="s">
        <v>160</v>
      </c>
      <c r="M108" s="117"/>
      <c r="N108" s="117"/>
      <c r="O108" s="117"/>
      <c r="P108" s="117"/>
      <c r="Q108" s="117"/>
      <c r="R108" s="117"/>
      <c r="S108" s="117"/>
      <c r="T108" s="117"/>
      <c r="U108" s="117"/>
      <c r="V108" s="117"/>
      <c r="W108" s="117"/>
      <c r="X108" s="117"/>
      <c r="Y108" s="117"/>
    </row>
    <row r="109" spans="1:25" s="121" customFormat="1" ht="27" customHeight="1">
      <c r="A109" s="307" t="s">
        <v>288</v>
      </c>
      <c r="B109" s="305"/>
      <c r="C109" s="28"/>
      <c r="D109" s="128"/>
      <c r="E109" s="308"/>
      <c r="F109" s="308"/>
      <c r="G109" s="128"/>
      <c r="H109" s="30"/>
      <c r="I109" s="307" t="s">
        <v>291</v>
      </c>
      <c r="J109" s="312"/>
      <c r="K109" s="313"/>
      <c r="L109" s="314"/>
      <c r="M109" s="117"/>
      <c r="N109" s="117"/>
      <c r="O109" s="117"/>
      <c r="P109" s="117"/>
      <c r="Q109" s="117"/>
      <c r="R109" s="117"/>
      <c r="S109" s="117"/>
      <c r="T109" s="117"/>
      <c r="U109" s="117"/>
      <c r="V109" s="117"/>
      <c r="W109" s="117"/>
      <c r="X109" s="117"/>
      <c r="Y109" s="117"/>
    </row>
    <row r="110" spans="1:25" s="121" customFormat="1" ht="27" customHeight="1">
      <c r="A110" s="307" t="s">
        <v>289</v>
      </c>
      <c r="B110" s="306"/>
      <c r="C110" s="28"/>
      <c r="D110" s="128"/>
      <c r="E110" s="308"/>
      <c r="F110" s="308"/>
      <c r="G110" s="128"/>
      <c r="H110" s="30"/>
      <c r="I110" s="315" t="s">
        <v>157</v>
      </c>
      <c r="J110" s="614"/>
      <c r="K110" s="614"/>
      <c r="L110" s="614"/>
      <c r="M110" s="117"/>
      <c r="N110" s="117"/>
      <c r="O110" s="117"/>
      <c r="P110" s="117"/>
      <c r="Q110" s="117"/>
      <c r="R110" s="117"/>
      <c r="S110" s="117"/>
      <c r="T110" s="117"/>
      <c r="U110" s="117"/>
      <c r="V110" s="117"/>
      <c r="W110" s="117"/>
      <c r="X110" s="117"/>
      <c r="Y110" s="117"/>
    </row>
    <row r="111" spans="1:25" s="121" customFormat="1" ht="9" customHeight="1">
      <c r="A111" s="120"/>
      <c r="B111" s="6"/>
      <c r="C111" s="7"/>
      <c r="D111" s="7"/>
      <c r="E111" s="7"/>
      <c r="F111" s="7"/>
      <c r="G111" s="5"/>
      <c r="H111" s="5"/>
      <c r="I111" s="5"/>
      <c r="J111" s="5"/>
      <c r="K111" s="6"/>
      <c r="L111" s="5"/>
      <c r="M111" s="117"/>
      <c r="N111" s="117"/>
      <c r="O111" s="117"/>
      <c r="P111" s="117"/>
      <c r="Q111" s="117"/>
      <c r="R111" s="117"/>
      <c r="S111" s="117"/>
      <c r="T111" s="117"/>
      <c r="U111" s="117"/>
      <c r="V111" s="117"/>
      <c r="W111" s="117"/>
      <c r="X111" s="117"/>
      <c r="Y111" s="117"/>
    </row>
    <row r="112" spans="1:25" s="121" customFormat="1" ht="15" customHeight="1">
      <c r="A112" s="597" t="s">
        <v>290</v>
      </c>
      <c r="B112" s="597"/>
      <c r="C112" s="597"/>
      <c r="D112" s="597"/>
      <c r="E112" s="597"/>
      <c r="F112" s="597"/>
      <c r="G112" s="597"/>
      <c r="H112" s="597"/>
      <c r="I112" s="597"/>
      <c r="J112" s="597"/>
      <c r="K112" s="597"/>
      <c r="L112" s="597"/>
      <c r="M112" s="117"/>
      <c r="N112" s="117"/>
      <c r="O112" s="117"/>
      <c r="P112" s="117"/>
      <c r="Q112" s="117"/>
      <c r="R112" s="117"/>
      <c r="S112" s="117"/>
      <c r="T112" s="117"/>
      <c r="U112" s="117"/>
      <c r="V112" s="117"/>
      <c r="W112" s="117"/>
      <c r="X112" s="117"/>
      <c r="Y112" s="117"/>
    </row>
    <row r="113" spans="1:25" s="121" customFormat="1" ht="15" customHeight="1">
      <c r="A113" s="597"/>
      <c r="B113" s="597"/>
      <c r="C113" s="597"/>
      <c r="D113" s="597"/>
      <c r="E113" s="597"/>
      <c r="F113" s="597"/>
      <c r="G113" s="597"/>
      <c r="H113" s="597"/>
      <c r="I113" s="597"/>
      <c r="J113" s="597"/>
      <c r="K113" s="597"/>
      <c r="L113" s="597"/>
      <c r="M113" s="117"/>
      <c r="N113" s="117"/>
      <c r="O113" s="117"/>
      <c r="P113" s="117"/>
      <c r="Q113" s="117"/>
      <c r="R113" s="117"/>
      <c r="S113" s="117"/>
      <c r="T113" s="117"/>
      <c r="U113" s="117"/>
      <c r="V113" s="117"/>
      <c r="W113" s="117"/>
      <c r="X113" s="117"/>
      <c r="Y113" s="117"/>
    </row>
    <row r="114" spans="1:25" s="121" customFormat="1" ht="15" customHeight="1">
      <c r="A114" s="598"/>
      <c r="B114" s="598"/>
      <c r="C114" s="598"/>
      <c r="D114" s="598"/>
      <c r="E114" s="598"/>
      <c r="F114" s="598"/>
      <c r="G114" s="598"/>
      <c r="H114" s="598"/>
      <c r="I114" s="598"/>
      <c r="J114" s="598"/>
      <c r="K114" s="598"/>
      <c r="L114" s="598"/>
      <c r="M114" s="117"/>
      <c r="N114" s="117"/>
      <c r="O114" s="117"/>
      <c r="P114" s="117"/>
      <c r="Q114" s="117"/>
      <c r="R114" s="117"/>
      <c r="S114" s="117"/>
      <c r="T114" s="117"/>
      <c r="U114" s="117"/>
      <c r="V114" s="117"/>
      <c r="W114" s="117"/>
      <c r="X114" s="117"/>
      <c r="Y114" s="117"/>
    </row>
    <row r="115" spans="1:25" s="121" customFormat="1" ht="18" customHeight="1">
      <c r="A115" s="117"/>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row>
    <row r="116" spans="1:25" s="121" customFormat="1" ht="18" customHeight="1">
      <c r="A116" s="117"/>
      <c r="B116" s="117"/>
      <c r="C116" s="117"/>
      <c r="D116" s="117"/>
      <c r="E116" s="117"/>
      <c r="F116" s="117"/>
      <c r="G116" s="117"/>
      <c r="H116" s="117"/>
      <c r="I116" s="117"/>
      <c r="J116" s="117"/>
      <c r="K116" s="117"/>
      <c r="L116" s="117"/>
      <c r="M116" s="117"/>
      <c r="N116" s="117"/>
      <c r="O116" s="117"/>
      <c r="P116" s="117"/>
      <c r="Q116" s="117"/>
      <c r="R116" s="117"/>
      <c r="S116" s="117"/>
      <c r="T116" s="117"/>
      <c r="U116" s="117"/>
      <c r="V116" s="117"/>
      <c r="W116" s="117"/>
      <c r="X116" s="117"/>
      <c r="Y116" s="117"/>
    </row>
    <row r="117" spans="1:25" s="121" customFormat="1" ht="18" customHeight="1">
      <c r="A117" s="117"/>
      <c r="B117" s="117"/>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row>
    <row r="118" spans="1:25" s="121" customFormat="1" ht="18" customHeight="1">
      <c r="A118" s="117"/>
      <c r="B118" s="117"/>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7"/>
    </row>
    <row r="119" spans="1:25" s="121" customFormat="1" ht="18" customHeight="1">
      <c r="A119" s="117"/>
      <c r="B119" s="117"/>
      <c r="C119" s="117"/>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17"/>
    </row>
    <row r="120" spans="1:25" s="121" customFormat="1" ht="18" customHeight="1">
      <c r="A120" s="117"/>
      <c r="B120" s="117"/>
      <c r="C120" s="117"/>
      <c r="D120" s="117"/>
      <c r="E120" s="117"/>
      <c r="F120" s="117"/>
      <c r="G120" s="117"/>
      <c r="H120" s="117"/>
      <c r="I120" s="117"/>
      <c r="J120" s="117"/>
      <c r="K120" s="117"/>
      <c r="L120" s="117"/>
      <c r="M120" s="117"/>
      <c r="N120" s="117"/>
      <c r="O120" s="117"/>
      <c r="P120" s="117"/>
      <c r="Q120" s="117"/>
      <c r="R120" s="117"/>
      <c r="S120" s="117"/>
      <c r="T120" s="117"/>
      <c r="U120" s="117"/>
      <c r="V120" s="117"/>
      <c r="W120" s="117"/>
      <c r="X120" s="117"/>
      <c r="Y120" s="117"/>
    </row>
    <row r="121" spans="1:25" s="121" customFormat="1" ht="18" customHeight="1">
      <c r="A121" s="117"/>
      <c r="B121" s="117"/>
      <c r="C121" s="117"/>
      <c r="D121" s="117"/>
      <c r="E121" s="117"/>
      <c r="F121" s="117"/>
      <c r="G121" s="117"/>
      <c r="H121" s="117"/>
      <c r="I121" s="117"/>
      <c r="J121" s="117"/>
      <c r="K121" s="117"/>
      <c r="L121" s="117"/>
      <c r="M121" s="117"/>
      <c r="N121" s="117"/>
      <c r="O121" s="117"/>
      <c r="P121" s="117"/>
      <c r="Q121" s="117"/>
      <c r="R121" s="117"/>
      <c r="S121" s="117"/>
      <c r="T121" s="117"/>
      <c r="U121" s="117"/>
      <c r="V121" s="117"/>
      <c r="W121" s="117"/>
      <c r="X121" s="117"/>
      <c r="Y121" s="117"/>
    </row>
    <row r="122" spans="1:25" s="121" customFormat="1" ht="18" customHeight="1">
      <c r="A122" s="117"/>
      <c r="B122" s="117"/>
      <c r="C122" s="117"/>
      <c r="D122" s="117"/>
      <c r="E122" s="117"/>
      <c r="F122" s="117"/>
      <c r="G122" s="117"/>
      <c r="H122" s="117"/>
      <c r="I122" s="117"/>
      <c r="J122" s="117"/>
      <c r="K122" s="117"/>
      <c r="L122" s="117"/>
      <c r="M122" s="117"/>
      <c r="N122" s="117"/>
      <c r="O122" s="117"/>
      <c r="P122" s="117"/>
      <c r="Q122" s="117"/>
      <c r="R122" s="117"/>
      <c r="S122" s="117"/>
      <c r="T122" s="117"/>
      <c r="U122" s="117"/>
      <c r="V122" s="117"/>
      <c r="W122" s="117"/>
      <c r="X122" s="117"/>
      <c r="Y122" s="117"/>
    </row>
    <row r="123" spans="1:25" s="121" customFormat="1" ht="18" customHeight="1">
      <c r="A123" s="117"/>
      <c r="B123" s="117"/>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row>
    <row r="124" spans="1:25" s="121" customFormat="1" ht="18" customHeight="1">
      <c r="A124" s="117"/>
      <c r="B124" s="117"/>
      <c r="C124" s="117"/>
      <c r="D124" s="117"/>
      <c r="E124" s="117"/>
      <c r="F124" s="117"/>
      <c r="G124" s="117"/>
      <c r="H124" s="117"/>
      <c r="I124" s="117"/>
      <c r="J124" s="117"/>
      <c r="K124" s="117"/>
      <c r="L124" s="117"/>
      <c r="M124" s="117"/>
      <c r="N124" s="117"/>
      <c r="O124" s="117"/>
      <c r="P124" s="117"/>
      <c r="Q124" s="117"/>
      <c r="R124" s="117"/>
      <c r="S124" s="117"/>
      <c r="T124" s="117"/>
      <c r="U124" s="117"/>
      <c r="V124" s="117"/>
      <c r="W124" s="117"/>
      <c r="X124" s="117"/>
      <c r="Y124" s="117"/>
    </row>
    <row r="125" spans="1:25" s="121" customFormat="1" ht="18" customHeight="1">
      <c r="A125" s="117"/>
      <c r="B125" s="117"/>
      <c r="C125" s="117"/>
      <c r="D125" s="117"/>
      <c r="E125" s="117"/>
      <c r="F125" s="117"/>
      <c r="G125" s="117"/>
      <c r="H125" s="117"/>
      <c r="I125" s="117"/>
      <c r="J125" s="117"/>
      <c r="K125" s="117"/>
      <c r="L125" s="117"/>
      <c r="M125" s="117"/>
      <c r="N125" s="117"/>
      <c r="O125" s="117"/>
      <c r="P125" s="117"/>
      <c r="Q125" s="117"/>
      <c r="R125" s="117"/>
      <c r="S125" s="117"/>
      <c r="T125" s="117"/>
      <c r="U125" s="117"/>
      <c r="V125" s="117"/>
      <c r="W125" s="117"/>
      <c r="X125" s="117"/>
      <c r="Y125" s="117"/>
    </row>
    <row r="126" spans="1:25" s="121" customFormat="1" ht="18" customHeight="1">
      <c r="A126" s="117"/>
      <c r="B126" s="117"/>
      <c r="C126" s="117"/>
      <c r="D126" s="117"/>
      <c r="E126" s="117"/>
      <c r="F126" s="117"/>
      <c r="G126" s="117"/>
      <c r="H126" s="117"/>
      <c r="I126" s="117"/>
      <c r="J126" s="117"/>
      <c r="K126" s="117"/>
      <c r="L126" s="117"/>
      <c r="M126" s="117"/>
      <c r="N126" s="117"/>
      <c r="O126" s="117"/>
      <c r="P126" s="117"/>
      <c r="Q126" s="117"/>
      <c r="R126" s="117"/>
      <c r="S126" s="117"/>
      <c r="T126" s="117"/>
      <c r="U126" s="117"/>
      <c r="V126" s="117"/>
      <c r="W126" s="117"/>
      <c r="X126" s="117"/>
      <c r="Y126" s="117"/>
    </row>
    <row r="127" spans="1:25" s="121" customFormat="1" ht="18" customHeight="1">
      <c r="A127" s="117"/>
      <c r="B127" s="117"/>
      <c r="C127" s="117"/>
      <c r="D127" s="117"/>
      <c r="E127" s="117"/>
      <c r="F127" s="117"/>
      <c r="G127" s="117"/>
      <c r="H127" s="117"/>
      <c r="I127" s="117"/>
      <c r="J127" s="117"/>
      <c r="K127" s="117"/>
      <c r="L127" s="117"/>
      <c r="M127" s="117"/>
      <c r="N127" s="117"/>
      <c r="O127" s="117"/>
      <c r="P127" s="117"/>
      <c r="Q127" s="117"/>
      <c r="R127" s="117"/>
      <c r="S127" s="117"/>
      <c r="T127" s="117"/>
      <c r="U127" s="117"/>
      <c r="V127" s="117"/>
      <c r="W127" s="117"/>
      <c r="X127" s="117"/>
      <c r="Y127" s="117"/>
    </row>
    <row r="128" spans="1:25" s="121" customFormat="1" ht="18" customHeight="1">
      <c r="A128" s="117"/>
      <c r="B128" s="117"/>
      <c r="C128" s="117"/>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row>
    <row r="129" spans="1:25" s="121" customFormat="1" ht="18" customHeight="1">
      <c r="A129" s="117"/>
      <c r="B129" s="117"/>
      <c r="C129" s="117"/>
      <c r="D129" s="117"/>
      <c r="E129" s="117"/>
      <c r="F129" s="117"/>
      <c r="G129" s="117"/>
      <c r="H129" s="117"/>
      <c r="I129" s="117"/>
      <c r="J129" s="117"/>
      <c r="K129" s="117"/>
      <c r="L129" s="117"/>
      <c r="M129" s="117"/>
      <c r="N129" s="117"/>
      <c r="O129" s="117"/>
      <c r="P129" s="117"/>
      <c r="Q129" s="117"/>
      <c r="R129" s="117"/>
      <c r="S129" s="117"/>
      <c r="T129" s="117"/>
      <c r="U129" s="117"/>
      <c r="V129" s="117"/>
      <c r="W129" s="117"/>
      <c r="X129" s="117"/>
      <c r="Y129" s="117"/>
    </row>
    <row r="130" spans="1:25" s="121" customFormat="1" ht="18" customHeight="1">
      <c r="A130" s="117"/>
      <c r="B130" s="117"/>
      <c r="C130" s="117"/>
      <c r="D130" s="117"/>
      <c r="E130" s="117"/>
      <c r="F130" s="117"/>
      <c r="G130" s="117"/>
      <c r="H130" s="117"/>
      <c r="I130" s="117"/>
      <c r="J130" s="117"/>
      <c r="K130" s="117"/>
      <c r="L130" s="117"/>
      <c r="M130" s="117"/>
      <c r="N130" s="117"/>
      <c r="O130" s="117"/>
      <c r="P130" s="117"/>
      <c r="Q130" s="117"/>
      <c r="R130" s="117"/>
      <c r="S130" s="117"/>
      <c r="T130" s="117"/>
      <c r="U130" s="117"/>
      <c r="V130" s="117"/>
      <c r="W130" s="117"/>
      <c r="X130" s="117"/>
      <c r="Y130" s="117"/>
    </row>
    <row r="131" spans="1:25" s="121" customFormat="1" ht="18" customHeight="1">
      <c r="A131" s="117"/>
      <c r="B131" s="117"/>
      <c r="C131" s="117"/>
      <c r="D131" s="117"/>
      <c r="E131" s="117"/>
      <c r="F131" s="117"/>
      <c r="G131" s="117"/>
      <c r="H131" s="117"/>
      <c r="I131" s="117"/>
      <c r="J131" s="117"/>
      <c r="K131" s="117"/>
      <c r="L131" s="117"/>
      <c r="M131" s="117"/>
      <c r="N131" s="117"/>
      <c r="O131" s="117"/>
      <c r="P131" s="117"/>
      <c r="Q131" s="117"/>
      <c r="R131" s="117"/>
      <c r="S131" s="117"/>
      <c r="T131" s="117"/>
      <c r="U131" s="117"/>
      <c r="V131" s="117"/>
      <c r="W131" s="117"/>
      <c r="X131" s="117"/>
      <c r="Y131" s="117"/>
    </row>
    <row r="132" spans="1:25" s="121" customFormat="1" ht="18" customHeight="1">
      <c r="A132" s="117"/>
      <c r="B132" s="117"/>
      <c r="C132" s="117"/>
      <c r="D132" s="117"/>
      <c r="E132" s="117"/>
      <c r="F132" s="117"/>
      <c r="G132" s="117"/>
      <c r="H132" s="117"/>
      <c r="I132" s="117"/>
      <c r="J132" s="117"/>
      <c r="K132" s="117"/>
      <c r="L132" s="117"/>
      <c r="M132" s="117"/>
      <c r="N132" s="117"/>
      <c r="O132" s="117"/>
      <c r="P132" s="117"/>
      <c r="Q132" s="117"/>
      <c r="R132" s="117"/>
      <c r="S132" s="117"/>
      <c r="T132" s="117"/>
      <c r="U132" s="117"/>
      <c r="V132" s="117"/>
      <c r="W132" s="117"/>
      <c r="X132" s="117"/>
      <c r="Y132" s="117"/>
    </row>
    <row r="133" spans="1:25" s="121" customFormat="1" ht="18" customHeight="1">
      <c r="A133" s="117"/>
      <c r="B133" s="117"/>
      <c r="C133" s="117"/>
      <c r="D133" s="117"/>
      <c r="E133" s="117"/>
      <c r="F133" s="117"/>
      <c r="G133" s="117"/>
      <c r="H133" s="117"/>
      <c r="I133" s="117"/>
      <c r="J133" s="117"/>
      <c r="K133" s="117"/>
      <c r="L133" s="117"/>
      <c r="M133" s="117"/>
      <c r="N133" s="117"/>
      <c r="O133" s="117"/>
      <c r="P133" s="117"/>
      <c r="Q133" s="117"/>
      <c r="R133" s="117"/>
      <c r="S133" s="117"/>
      <c r="T133" s="117"/>
      <c r="U133" s="117"/>
      <c r="V133" s="117"/>
      <c r="W133" s="117"/>
      <c r="X133" s="117"/>
      <c r="Y133" s="117"/>
    </row>
    <row r="134" spans="1:25" s="121" customFormat="1" ht="18" customHeight="1">
      <c r="A134" s="117"/>
      <c r="B134" s="117"/>
      <c r="C134" s="117"/>
      <c r="D134" s="117"/>
      <c r="E134" s="117"/>
      <c r="F134" s="117"/>
      <c r="G134" s="117"/>
      <c r="H134" s="117"/>
      <c r="I134" s="117"/>
      <c r="J134" s="117"/>
      <c r="K134" s="117"/>
      <c r="L134" s="117"/>
      <c r="M134" s="117"/>
      <c r="N134" s="117"/>
      <c r="O134" s="117"/>
      <c r="P134" s="117"/>
      <c r="Q134" s="117"/>
      <c r="R134" s="117"/>
      <c r="S134" s="117"/>
      <c r="T134" s="117"/>
      <c r="U134" s="117"/>
      <c r="V134" s="117"/>
      <c r="W134" s="117"/>
      <c r="X134" s="117"/>
      <c r="Y134" s="117"/>
    </row>
    <row r="135" spans="1:25" s="121" customFormat="1" ht="18" customHeight="1">
      <c r="A135" s="117"/>
      <c r="B135" s="117"/>
      <c r="C135" s="117"/>
      <c r="D135" s="117"/>
      <c r="E135" s="117"/>
      <c r="F135" s="117"/>
      <c r="G135" s="117"/>
      <c r="H135" s="117"/>
      <c r="I135" s="117"/>
      <c r="J135" s="117"/>
      <c r="K135" s="117"/>
      <c r="L135" s="117"/>
      <c r="M135" s="117"/>
      <c r="N135" s="117"/>
      <c r="O135" s="117"/>
      <c r="P135" s="117"/>
      <c r="Q135" s="117"/>
      <c r="R135" s="117"/>
      <c r="S135" s="117"/>
      <c r="T135" s="117"/>
      <c r="U135" s="117"/>
      <c r="V135" s="117"/>
      <c r="W135" s="117"/>
      <c r="X135" s="117"/>
      <c r="Y135" s="117"/>
    </row>
    <row r="136" spans="1:25" ht="18" customHeight="1"/>
    <row r="137" spans="1:25" ht="18" customHeight="1"/>
    <row r="138" spans="1:25" ht="18" customHeight="1"/>
    <row r="139" spans="1:25" ht="18" customHeight="1"/>
    <row r="140" spans="1:25" ht="18" customHeight="1"/>
    <row r="141" spans="1:25" ht="18" customHeight="1"/>
    <row r="142" spans="1:25" ht="18" customHeight="1"/>
    <row r="143" spans="1:25" ht="18" customHeight="1"/>
    <row r="144" spans="1:25" ht="18" customHeight="1"/>
  </sheetData>
  <sheetProtection password="E6F1" sheet="1" objects="1" scenarios="1" selectLockedCells="1"/>
  <mergeCells count="69">
    <mergeCell ref="B6:D6"/>
    <mergeCell ref="K40:L40"/>
    <mergeCell ref="I41:J41"/>
    <mergeCell ref="K41:L41"/>
    <mergeCell ref="J69:L69"/>
    <mergeCell ref="F6:H6"/>
    <mergeCell ref="J30:L30"/>
    <mergeCell ref="J34:L34"/>
    <mergeCell ref="J6:L6"/>
    <mergeCell ref="I40:J40"/>
    <mergeCell ref="J31:L31"/>
    <mergeCell ref="B41:E41"/>
    <mergeCell ref="F41:H41"/>
    <mergeCell ref="I42:J42"/>
    <mergeCell ref="B40:H40"/>
    <mergeCell ref="K80:L80"/>
    <mergeCell ref="F82:H82"/>
    <mergeCell ref="B78:H78"/>
    <mergeCell ref="I78:J78"/>
    <mergeCell ref="K78:L78"/>
    <mergeCell ref="B79:E79"/>
    <mergeCell ref="F79:H79"/>
    <mergeCell ref="I79:J79"/>
    <mergeCell ref="K79:L79"/>
    <mergeCell ref="K1:L1"/>
    <mergeCell ref="I2:J2"/>
    <mergeCell ref="B1:H1"/>
    <mergeCell ref="K2:L2"/>
    <mergeCell ref="I4:J4"/>
    <mergeCell ref="I3:J3"/>
    <mergeCell ref="I1:J1"/>
    <mergeCell ref="B3:E3"/>
    <mergeCell ref="K3:L3"/>
    <mergeCell ref="K4:L4"/>
    <mergeCell ref="B2:H2"/>
    <mergeCell ref="F3:H3"/>
    <mergeCell ref="B4:H4"/>
    <mergeCell ref="F5:H5"/>
    <mergeCell ref="F43:H43"/>
    <mergeCell ref="F81:H81"/>
    <mergeCell ref="J72:L72"/>
    <mergeCell ref="A74:L76"/>
    <mergeCell ref="B44:D44"/>
    <mergeCell ref="J44:L44"/>
    <mergeCell ref="J68:L68"/>
    <mergeCell ref="A69:D69"/>
    <mergeCell ref="F69:H69"/>
    <mergeCell ref="A36:L38"/>
    <mergeCell ref="B39:H39"/>
    <mergeCell ref="I39:J39"/>
    <mergeCell ref="K39:L39"/>
    <mergeCell ref="A31:D31"/>
    <mergeCell ref="F31:H31"/>
    <mergeCell ref="A112:L114"/>
    <mergeCell ref="B82:D82"/>
    <mergeCell ref="J82:L82"/>
    <mergeCell ref="J106:L106"/>
    <mergeCell ref="K42:L42"/>
    <mergeCell ref="B77:H77"/>
    <mergeCell ref="I77:J77"/>
    <mergeCell ref="K77:L77"/>
    <mergeCell ref="F44:H44"/>
    <mergeCell ref="B42:H42"/>
    <mergeCell ref="J110:L110"/>
    <mergeCell ref="A107:D107"/>
    <mergeCell ref="F107:H107"/>
    <mergeCell ref="J107:L107"/>
    <mergeCell ref="B80:H80"/>
    <mergeCell ref="I80:J80"/>
  </mergeCells>
  <pageMargins left="0.26" right="0.22" top="1.03" bottom="0.36" header="0.26" footer="0"/>
  <pageSetup scale="72" orientation="landscape" r:id="rId1"/>
  <headerFooter>
    <oddHeader>&amp;L&amp;G&amp;C&amp;12ARKANSAS DEPARTMENT OF FINANCE AND ADMINISTRATION
OFFICE OF INTERGOVERNMENTAL SERVICES
&amp;11
&amp;"-,Bold"&amp;14BUDGET REVISION WORKSHEET
&amp;"-,Regular"&amp;12(Form 1 of 2)&amp;R&amp;"-,Bold"&amp;12
TELEPHONE:  501-683-1685
FAX:  501-682-5155</oddHeader>
    <oddFooter>&amp;L&amp;10DFA/IGS 2012-2013</oddFooter>
  </headerFooter>
  <rowBreaks count="2" manualBreakCount="2">
    <brk id="38" max="11" man="1"/>
    <brk id="76" max="16383" man="1"/>
  </rowBreaks>
  <colBreaks count="1" manualBreakCount="1">
    <brk id="14" max="1048575" man="1"/>
  </colBreaks>
  <legacyDrawing r:id="rId2"/>
  <legacyDrawingHF r:id="rId3"/>
</worksheet>
</file>

<file path=xl/worksheets/sheet41.xml><?xml version="1.0" encoding="utf-8"?>
<worksheet xmlns="http://schemas.openxmlformats.org/spreadsheetml/2006/main" xmlns:r="http://schemas.openxmlformats.org/officeDocument/2006/relationships">
  <sheetPr codeName="Sheet43">
    <tabColor theme="3" tint="0.59999389629810485"/>
  </sheetPr>
  <dimension ref="A1:J120"/>
  <sheetViews>
    <sheetView workbookViewId="0">
      <selection activeCell="A17" sqref="A17:G26"/>
    </sheetView>
  </sheetViews>
  <sheetFormatPr defaultColWidth="9.1796875" defaultRowHeight="14.5"/>
  <cols>
    <col min="1" max="1" width="24.1796875" style="131" customWidth="1"/>
    <col min="2" max="3" width="9.1796875" style="131"/>
    <col min="4" max="4" width="14.1796875" style="131" customWidth="1"/>
    <col min="5" max="5" width="9.1796875" style="131"/>
    <col min="6" max="6" width="7.7265625" style="131" customWidth="1"/>
    <col min="7" max="7" width="20.453125" style="131" customWidth="1"/>
    <col min="8" max="8" width="11.453125" style="131" customWidth="1"/>
    <col min="9" max="16384" width="9.1796875" style="131"/>
  </cols>
  <sheetData>
    <row r="1" spans="1:10" ht="23.25" customHeight="1">
      <c r="A1" s="37" t="s">
        <v>18</v>
      </c>
      <c r="B1" s="657" t="str">
        <f>'SUBGRANT INFORMATION'!B3</f>
        <v>ABC Project</v>
      </c>
      <c r="C1" s="658"/>
      <c r="D1" s="659"/>
      <c r="E1" s="688" t="s">
        <v>19</v>
      </c>
      <c r="F1" s="689"/>
      <c r="G1" s="395">
        <f>'SUBGRANT INFORMATION'!B8</f>
        <v>13890</v>
      </c>
    </row>
    <row r="2" spans="1:10" ht="19.5" customHeight="1">
      <c r="A2" s="38" t="s">
        <v>109</v>
      </c>
      <c r="B2" s="660" t="str">
        <f>'SUBGRANT INFORMATION'!B19</f>
        <v>Crystal Thomas</v>
      </c>
      <c r="C2" s="661"/>
      <c r="D2" s="662"/>
      <c r="E2" s="691" t="s">
        <v>108</v>
      </c>
      <c r="F2" s="692"/>
      <c r="G2" s="396">
        <v>1</v>
      </c>
    </row>
    <row r="3" spans="1:10" ht="17.25" customHeight="1">
      <c r="A3" s="38" t="s">
        <v>20</v>
      </c>
      <c r="B3" s="663" t="str">
        <f>'SUBGRANT INFORMATION'!B4</f>
        <v>P.O. Box 1</v>
      </c>
      <c r="C3" s="664"/>
      <c r="D3" s="665"/>
      <c r="E3" s="688" t="s">
        <v>107</v>
      </c>
      <c r="F3" s="689"/>
      <c r="G3" s="457">
        <f>'SUBGRANT INFORMATION'!B16</f>
        <v>5010000123</v>
      </c>
    </row>
    <row r="4" spans="1:10" ht="18" customHeight="1">
      <c r="A4" s="39"/>
      <c r="B4" s="666" t="str">
        <f>'SUBGRANT INFORMATION'!B5</f>
        <v>Frank, AR  71600</v>
      </c>
      <c r="C4" s="667"/>
      <c r="D4" s="668"/>
      <c r="E4" s="688" t="s">
        <v>105</v>
      </c>
      <c r="F4" s="689"/>
      <c r="G4" s="457">
        <f>'SUBGRANT INFORMATION'!B17</f>
        <v>5010000124</v>
      </c>
    </row>
    <row r="5" spans="1:10" ht="19.5" customHeight="1">
      <c r="A5" s="40" t="s">
        <v>156</v>
      </c>
      <c r="B5" s="660" t="str">
        <f>'SUBGRANT INFORMATION'!B30</f>
        <v>Randy Smith</v>
      </c>
      <c r="C5" s="661"/>
      <c r="D5" s="662"/>
      <c r="E5" s="690"/>
      <c r="F5" s="690"/>
      <c r="G5" s="142"/>
    </row>
    <row r="6" spans="1:10" ht="15" thickBot="1"/>
    <row r="7" spans="1:10" ht="15" customHeight="1" thickTop="1">
      <c r="A7" s="669" t="s">
        <v>163</v>
      </c>
      <c r="B7" s="670"/>
      <c r="C7" s="670"/>
      <c r="D7" s="670"/>
      <c r="E7" s="670"/>
      <c r="F7" s="670"/>
      <c r="G7" s="671"/>
      <c r="H7" s="132"/>
      <c r="I7" s="132"/>
      <c r="J7" s="132"/>
    </row>
    <row r="8" spans="1:10">
      <c r="A8" s="672"/>
      <c r="B8" s="673"/>
      <c r="C8" s="673"/>
      <c r="D8" s="673"/>
      <c r="E8" s="673"/>
      <c r="F8" s="673"/>
      <c r="G8" s="674"/>
      <c r="H8" s="132"/>
      <c r="I8" s="132"/>
      <c r="J8" s="132"/>
    </row>
    <row r="9" spans="1:10">
      <c r="A9" s="672"/>
      <c r="B9" s="673"/>
      <c r="C9" s="673"/>
      <c r="D9" s="673"/>
      <c r="E9" s="673"/>
      <c r="F9" s="673"/>
      <c r="G9" s="674"/>
      <c r="H9" s="132"/>
      <c r="I9" s="132"/>
      <c r="J9" s="132"/>
    </row>
    <row r="10" spans="1:10" ht="15" customHeight="1">
      <c r="A10" s="672" t="s">
        <v>297</v>
      </c>
      <c r="B10" s="673"/>
      <c r="C10" s="673"/>
      <c r="D10" s="673"/>
      <c r="E10" s="673"/>
      <c r="F10" s="673"/>
      <c r="G10" s="674"/>
      <c r="H10" s="132"/>
      <c r="I10" s="132"/>
      <c r="J10" s="132"/>
    </row>
    <row r="11" spans="1:10">
      <c r="A11" s="672"/>
      <c r="B11" s="673"/>
      <c r="C11" s="673"/>
      <c r="D11" s="673"/>
      <c r="E11" s="673"/>
      <c r="F11" s="673"/>
      <c r="G11" s="674"/>
      <c r="H11" s="132"/>
      <c r="I11" s="132"/>
      <c r="J11" s="132"/>
    </row>
    <row r="12" spans="1:10">
      <c r="A12" s="672"/>
      <c r="B12" s="673"/>
      <c r="C12" s="673"/>
      <c r="D12" s="673"/>
      <c r="E12" s="673"/>
      <c r="F12" s="673"/>
      <c r="G12" s="674"/>
      <c r="H12" s="132"/>
      <c r="I12" s="132"/>
      <c r="J12" s="132"/>
    </row>
    <row r="13" spans="1:10">
      <c r="A13" s="672"/>
      <c r="B13" s="673"/>
      <c r="C13" s="673"/>
      <c r="D13" s="673"/>
      <c r="E13" s="673"/>
      <c r="F13" s="673"/>
      <c r="G13" s="674"/>
      <c r="H13" s="132"/>
      <c r="I13" s="132"/>
      <c r="J13" s="132"/>
    </row>
    <row r="14" spans="1:10" ht="15" thickBot="1">
      <c r="A14" s="675"/>
      <c r="B14" s="676"/>
      <c r="C14" s="676"/>
      <c r="D14" s="676"/>
      <c r="E14" s="676"/>
      <c r="F14" s="676"/>
      <c r="G14" s="677"/>
    </row>
    <row r="15" spans="1:10" ht="9.75" customHeight="1" thickTop="1">
      <c r="A15" s="133"/>
      <c r="B15" s="133"/>
      <c r="C15" s="133"/>
      <c r="D15" s="133"/>
      <c r="E15" s="133"/>
      <c r="F15" s="133"/>
      <c r="G15" s="133"/>
    </row>
    <row r="16" spans="1:10" ht="42.75" customHeight="1" thickBot="1">
      <c r="A16" s="678" t="s">
        <v>164</v>
      </c>
      <c r="B16" s="678"/>
      <c r="C16" s="678"/>
      <c r="D16" s="678"/>
      <c r="E16" s="678"/>
      <c r="F16" s="678"/>
      <c r="G16" s="678"/>
    </row>
    <row r="17" spans="1:7">
      <c r="A17" s="647"/>
      <c r="B17" s="648"/>
      <c r="C17" s="648"/>
      <c r="D17" s="648"/>
      <c r="E17" s="648"/>
      <c r="F17" s="648"/>
      <c r="G17" s="649"/>
    </row>
    <row r="18" spans="1:7">
      <c r="A18" s="650"/>
      <c r="B18" s="651"/>
      <c r="C18" s="651"/>
      <c r="D18" s="651"/>
      <c r="E18" s="651"/>
      <c r="F18" s="651"/>
      <c r="G18" s="652"/>
    </row>
    <row r="19" spans="1:7">
      <c r="A19" s="650"/>
      <c r="B19" s="651"/>
      <c r="C19" s="651"/>
      <c r="D19" s="651"/>
      <c r="E19" s="651"/>
      <c r="F19" s="651"/>
      <c r="G19" s="652"/>
    </row>
    <row r="20" spans="1:7">
      <c r="A20" s="650"/>
      <c r="B20" s="651"/>
      <c r="C20" s="651"/>
      <c r="D20" s="651"/>
      <c r="E20" s="651"/>
      <c r="F20" s="651"/>
      <c r="G20" s="652"/>
    </row>
    <row r="21" spans="1:7">
      <c r="A21" s="650"/>
      <c r="B21" s="651"/>
      <c r="C21" s="651"/>
      <c r="D21" s="651"/>
      <c r="E21" s="651"/>
      <c r="F21" s="651"/>
      <c r="G21" s="652"/>
    </row>
    <row r="22" spans="1:7">
      <c r="A22" s="650"/>
      <c r="B22" s="651"/>
      <c r="C22" s="651"/>
      <c r="D22" s="651"/>
      <c r="E22" s="651"/>
      <c r="F22" s="651"/>
      <c r="G22" s="652"/>
    </row>
    <row r="23" spans="1:7">
      <c r="A23" s="650"/>
      <c r="B23" s="651"/>
      <c r="C23" s="651"/>
      <c r="D23" s="651"/>
      <c r="E23" s="651"/>
      <c r="F23" s="651"/>
      <c r="G23" s="652"/>
    </row>
    <row r="24" spans="1:7">
      <c r="A24" s="650"/>
      <c r="B24" s="651"/>
      <c r="C24" s="651"/>
      <c r="D24" s="651"/>
      <c r="E24" s="651"/>
      <c r="F24" s="651"/>
      <c r="G24" s="652"/>
    </row>
    <row r="25" spans="1:7">
      <c r="A25" s="650"/>
      <c r="B25" s="651"/>
      <c r="C25" s="651"/>
      <c r="D25" s="651"/>
      <c r="E25" s="651"/>
      <c r="F25" s="651"/>
      <c r="G25" s="652"/>
    </row>
    <row r="26" spans="1:7" ht="15" thickBot="1">
      <c r="A26" s="653"/>
      <c r="B26" s="654"/>
      <c r="C26" s="654"/>
      <c r="D26" s="654"/>
      <c r="E26" s="654"/>
      <c r="F26" s="654"/>
      <c r="G26" s="655"/>
    </row>
    <row r="27" spans="1:7" ht="34.5" customHeight="1" thickBot="1">
      <c r="A27" s="656" t="s">
        <v>165</v>
      </c>
      <c r="B27" s="656"/>
      <c r="C27" s="656"/>
      <c r="D27" s="656"/>
      <c r="E27" s="656"/>
      <c r="F27" s="656"/>
      <c r="G27" s="656"/>
    </row>
    <row r="28" spans="1:7">
      <c r="A28" s="647" t="s">
        <v>339</v>
      </c>
      <c r="B28" s="648"/>
      <c r="C28" s="648"/>
      <c r="D28" s="648"/>
      <c r="E28" s="648"/>
      <c r="F28" s="648"/>
      <c r="G28" s="649"/>
    </row>
    <row r="29" spans="1:7">
      <c r="A29" s="650"/>
      <c r="B29" s="651"/>
      <c r="C29" s="651"/>
      <c r="D29" s="651"/>
      <c r="E29" s="651"/>
      <c r="F29" s="651"/>
      <c r="G29" s="652"/>
    </row>
    <row r="30" spans="1:7">
      <c r="A30" s="650"/>
      <c r="B30" s="651"/>
      <c r="C30" s="651"/>
      <c r="D30" s="651"/>
      <c r="E30" s="651"/>
      <c r="F30" s="651"/>
      <c r="G30" s="652"/>
    </row>
    <row r="31" spans="1:7">
      <c r="A31" s="650"/>
      <c r="B31" s="651"/>
      <c r="C31" s="651"/>
      <c r="D31" s="651"/>
      <c r="E31" s="651"/>
      <c r="F31" s="651"/>
      <c r="G31" s="652"/>
    </row>
    <row r="32" spans="1:7">
      <c r="A32" s="650"/>
      <c r="B32" s="651"/>
      <c r="C32" s="651"/>
      <c r="D32" s="651"/>
      <c r="E32" s="651"/>
      <c r="F32" s="651"/>
      <c r="G32" s="652"/>
    </row>
    <row r="33" spans="1:7">
      <c r="A33" s="650"/>
      <c r="B33" s="651"/>
      <c r="C33" s="651"/>
      <c r="D33" s="651"/>
      <c r="E33" s="651"/>
      <c r="F33" s="651"/>
      <c r="G33" s="652"/>
    </row>
    <row r="34" spans="1:7">
      <c r="A34" s="650"/>
      <c r="B34" s="651"/>
      <c r="C34" s="651"/>
      <c r="D34" s="651"/>
      <c r="E34" s="651"/>
      <c r="F34" s="651"/>
      <c r="G34" s="652"/>
    </row>
    <row r="35" spans="1:7">
      <c r="A35" s="650"/>
      <c r="B35" s="651"/>
      <c r="C35" s="651"/>
      <c r="D35" s="651"/>
      <c r="E35" s="651"/>
      <c r="F35" s="651"/>
      <c r="G35" s="652"/>
    </row>
    <row r="36" spans="1:7">
      <c r="A36" s="650"/>
      <c r="B36" s="651"/>
      <c r="C36" s="651"/>
      <c r="D36" s="651"/>
      <c r="E36" s="651"/>
      <c r="F36" s="651"/>
      <c r="G36" s="652"/>
    </row>
    <row r="37" spans="1:7">
      <c r="A37" s="650"/>
      <c r="B37" s="651"/>
      <c r="C37" s="651"/>
      <c r="D37" s="651"/>
      <c r="E37" s="651"/>
      <c r="F37" s="651"/>
      <c r="G37" s="652"/>
    </row>
    <row r="38" spans="1:7">
      <c r="A38" s="650"/>
      <c r="B38" s="651"/>
      <c r="C38" s="651"/>
      <c r="D38" s="651"/>
      <c r="E38" s="651"/>
      <c r="F38" s="651"/>
      <c r="G38" s="652"/>
    </row>
    <row r="39" spans="1:7" ht="15" thickBot="1">
      <c r="A39" s="653"/>
      <c r="B39" s="654"/>
      <c r="C39" s="654"/>
      <c r="D39" s="654"/>
      <c r="E39" s="654"/>
      <c r="F39" s="654"/>
      <c r="G39" s="655"/>
    </row>
    <row r="40" spans="1:7" ht="20.25" customHeight="1">
      <c r="A40" s="656" t="s">
        <v>167</v>
      </c>
      <c r="B40" s="656"/>
      <c r="C40" s="656"/>
      <c r="D40" s="656"/>
      <c r="E40" s="656"/>
      <c r="F40" s="656"/>
      <c r="G40" s="656"/>
    </row>
    <row r="41" spans="1:7" ht="17.25" customHeight="1">
      <c r="A41" s="37" t="s">
        <v>18</v>
      </c>
      <c r="B41" s="657" t="str">
        <f>'SUBGRANT INFORMATION'!B3</f>
        <v>ABC Project</v>
      </c>
      <c r="C41" s="658"/>
      <c r="D41" s="659"/>
      <c r="E41" s="688" t="s">
        <v>19</v>
      </c>
      <c r="F41" s="689"/>
      <c r="G41" s="395">
        <f>'SUBGRANT INFORMATION'!B8</f>
        <v>13890</v>
      </c>
    </row>
    <row r="42" spans="1:7" ht="19.5" customHeight="1">
      <c r="A42" s="38" t="s">
        <v>109</v>
      </c>
      <c r="B42" s="660" t="str">
        <f>'SUBGRANT INFORMATION'!B19</f>
        <v>Crystal Thomas</v>
      </c>
      <c r="C42" s="661"/>
      <c r="D42" s="662"/>
      <c r="E42" s="691" t="s">
        <v>108</v>
      </c>
      <c r="F42" s="692"/>
      <c r="G42" s="396">
        <v>2</v>
      </c>
    </row>
    <row r="43" spans="1:7">
      <c r="A43" s="38" t="s">
        <v>20</v>
      </c>
      <c r="B43" s="663" t="str">
        <f>'SUBGRANT INFORMATION'!B4</f>
        <v>P.O. Box 1</v>
      </c>
      <c r="C43" s="664"/>
      <c r="D43" s="665"/>
      <c r="E43" s="688" t="s">
        <v>107</v>
      </c>
      <c r="F43" s="689"/>
      <c r="G43" s="397">
        <f>'SUBGRANT INFORMATION'!B16</f>
        <v>5010000123</v>
      </c>
    </row>
    <row r="44" spans="1:7">
      <c r="A44" s="39"/>
      <c r="B44" s="666" t="str">
        <f>'SUBGRANT INFORMATION'!B5</f>
        <v>Frank, AR  71600</v>
      </c>
      <c r="C44" s="667"/>
      <c r="D44" s="668"/>
      <c r="E44" s="688" t="s">
        <v>105</v>
      </c>
      <c r="F44" s="689"/>
      <c r="G44" s="398">
        <f>'SUBGRANT INFORMATION'!B17</f>
        <v>5010000124</v>
      </c>
    </row>
    <row r="45" spans="1:7" ht="18.75" customHeight="1">
      <c r="A45" s="40" t="s">
        <v>156</v>
      </c>
      <c r="B45" s="660" t="str">
        <f>'SUBGRANT INFORMATION'!B30</f>
        <v>Randy Smith</v>
      </c>
      <c r="C45" s="661"/>
      <c r="D45" s="662"/>
      <c r="E45" s="690"/>
      <c r="F45" s="690"/>
      <c r="G45" s="142"/>
    </row>
    <row r="46" spans="1:7" ht="15" thickBot="1"/>
    <row r="47" spans="1:7" ht="15" thickTop="1">
      <c r="A47" s="669" t="s">
        <v>163</v>
      </c>
      <c r="B47" s="670"/>
      <c r="C47" s="670"/>
      <c r="D47" s="670"/>
      <c r="E47" s="670"/>
      <c r="F47" s="670"/>
      <c r="G47" s="671"/>
    </row>
    <row r="48" spans="1:7">
      <c r="A48" s="672"/>
      <c r="B48" s="673"/>
      <c r="C48" s="673"/>
      <c r="D48" s="673"/>
      <c r="E48" s="673"/>
      <c r="F48" s="673"/>
      <c r="G48" s="674"/>
    </row>
    <row r="49" spans="1:7">
      <c r="A49" s="672"/>
      <c r="B49" s="673"/>
      <c r="C49" s="673"/>
      <c r="D49" s="673"/>
      <c r="E49" s="673"/>
      <c r="F49" s="673"/>
      <c r="G49" s="674"/>
    </row>
    <row r="50" spans="1:7" ht="15" customHeight="1">
      <c r="A50" s="672" t="s">
        <v>297</v>
      </c>
      <c r="B50" s="673"/>
      <c r="C50" s="673"/>
      <c r="D50" s="673"/>
      <c r="E50" s="673"/>
      <c r="F50" s="673"/>
      <c r="G50" s="674"/>
    </row>
    <row r="51" spans="1:7">
      <c r="A51" s="672"/>
      <c r="B51" s="673"/>
      <c r="C51" s="673"/>
      <c r="D51" s="673"/>
      <c r="E51" s="673"/>
      <c r="F51" s="673"/>
      <c r="G51" s="674"/>
    </row>
    <row r="52" spans="1:7">
      <c r="A52" s="672"/>
      <c r="B52" s="673"/>
      <c r="C52" s="673"/>
      <c r="D52" s="673"/>
      <c r="E52" s="673"/>
      <c r="F52" s="673"/>
      <c r="G52" s="674"/>
    </row>
    <row r="53" spans="1:7">
      <c r="A53" s="672"/>
      <c r="B53" s="673"/>
      <c r="C53" s="673"/>
      <c r="D53" s="673"/>
      <c r="E53" s="673"/>
      <c r="F53" s="673"/>
      <c r="G53" s="674"/>
    </row>
    <row r="54" spans="1:7" ht="15" thickBot="1">
      <c r="A54" s="675"/>
      <c r="B54" s="676"/>
      <c r="C54" s="676"/>
      <c r="D54" s="676"/>
      <c r="E54" s="676"/>
      <c r="F54" s="676"/>
      <c r="G54" s="677"/>
    </row>
    <row r="55" spans="1:7" ht="15" thickTop="1">
      <c r="A55" s="133"/>
      <c r="B55" s="133"/>
      <c r="C55" s="133"/>
      <c r="D55" s="133"/>
      <c r="E55" s="133"/>
      <c r="F55" s="133"/>
      <c r="G55" s="133"/>
    </row>
    <row r="56" spans="1:7" ht="45" customHeight="1" thickBot="1">
      <c r="A56" s="678" t="s">
        <v>164</v>
      </c>
      <c r="B56" s="678"/>
      <c r="C56" s="678"/>
      <c r="D56" s="678"/>
      <c r="E56" s="678"/>
      <c r="F56" s="678"/>
      <c r="G56" s="678"/>
    </row>
    <row r="57" spans="1:7">
      <c r="A57" s="647"/>
      <c r="B57" s="648"/>
      <c r="C57" s="648"/>
      <c r="D57" s="648"/>
      <c r="E57" s="648"/>
      <c r="F57" s="648"/>
      <c r="G57" s="649"/>
    </row>
    <row r="58" spans="1:7">
      <c r="A58" s="650"/>
      <c r="B58" s="651"/>
      <c r="C58" s="651"/>
      <c r="D58" s="651"/>
      <c r="E58" s="651"/>
      <c r="F58" s="651"/>
      <c r="G58" s="652"/>
    </row>
    <row r="59" spans="1:7">
      <c r="A59" s="650"/>
      <c r="B59" s="651"/>
      <c r="C59" s="651"/>
      <c r="D59" s="651"/>
      <c r="E59" s="651"/>
      <c r="F59" s="651"/>
      <c r="G59" s="652"/>
    </row>
    <row r="60" spans="1:7">
      <c r="A60" s="650"/>
      <c r="B60" s="651"/>
      <c r="C60" s="651"/>
      <c r="D60" s="651"/>
      <c r="E60" s="651"/>
      <c r="F60" s="651"/>
      <c r="G60" s="652"/>
    </row>
    <row r="61" spans="1:7">
      <c r="A61" s="650"/>
      <c r="B61" s="651"/>
      <c r="C61" s="651"/>
      <c r="D61" s="651"/>
      <c r="E61" s="651"/>
      <c r="F61" s="651"/>
      <c r="G61" s="652"/>
    </row>
    <row r="62" spans="1:7">
      <c r="A62" s="650"/>
      <c r="B62" s="651"/>
      <c r="C62" s="651"/>
      <c r="D62" s="651"/>
      <c r="E62" s="651"/>
      <c r="F62" s="651"/>
      <c r="G62" s="652"/>
    </row>
    <row r="63" spans="1:7">
      <c r="A63" s="650"/>
      <c r="B63" s="651"/>
      <c r="C63" s="651"/>
      <c r="D63" s="651"/>
      <c r="E63" s="651"/>
      <c r="F63" s="651"/>
      <c r="G63" s="652"/>
    </row>
    <row r="64" spans="1:7">
      <c r="A64" s="650"/>
      <c r="B64" s="651"/>
      <c r="C64" s="651"/>
      <c r="D64" s="651"/>
      <c r="E64" s="651"/>
      <c r="F64" s="651"/>
      <c r="G64" s="652"/>
    </row>
    <row r="65" spans="1:7">
      <c r="A65" s="650"/>
      <c r="B65" s="651"/>
      <c r="C65" s="651"/>
      <c r="D65" s="651"/>
      <c r="E65" s="651"/>
      <c r="F65" s="651"/>
      <c r="G65" s="652"/>
    </row>
    <row r="66" spans="1:7" ht="15" thickBot="1">
      <c r="A66" s="653"/>
      <c r="B66" s="654"/>
      <c r="C66" s="654"/>
      <c r="D66" s="654"/>
      <c r="E66" s="654"/>
      <c r="F66" s="654"/>
      <c r="G66" s="655"/>
    </row>
    <row r="67" spans="1:7" ht="39.75" customHeight="1" thickBot="1">
      <c r="A67" s="656" t="s">
        <v>165</v>
      </c>
      <c r="B67" s="656"/>
      <c r="C67" s="656"/>
      <c r="D67" s="656"/>
      <c r="E67" s="656"/>
      <c r="F67" s="656"/>
      <c r="G67" s="656"/>
    </row>
    <row r="68" spans="1:7">
      <c r="A68" s="647"/>
      <c r="B68" s="648"/>
      <c r="C68" s="648"/>
      <c r="D68" s="648"/>
      <c r="E68" s="648"/>
      <c r="F68" s="648"/>
      <c r="G68" s="649"/>
    </row>
    <row r="69" spans="1:7">
      <c r="A69" s="650"/>
      <c r="B69" s="651"/>
      <c r="C69" s="651"/>
      <c r="D69" s="651"/>
      <c r="E69" s="651"/>
      <c r="F69" s="651"/>
      <c r="G69" s="652"/>
    </row>
    <row r="70" spans="1:7">
      <c r="A70" s="650"/>
      <c r="B70" s="651"/>
      <c r="C70" s="651"/>
      <c r="D70" s="651"/>
      <c r="E70" s="651"/>
      <c r="F70" s="651"/>
      <c r="G70" s="652"/>
    </row>
    <row r="71" spans="1:7">
      <c r="A71" s="650"/>
      <c r="B71" s="651"/>
      <c r="C71" s="651"/>
      <c r="D71" s="651"/>
      <c r="E71" s="651"/>
      <c r="F71" s="651"/>
      <c r="G71" s="652"/>
    </row>
    <row r="72" spans="1:7">
      <c r="A72" s="650"/>
      <c r="B72" s="651"/>
      <c r="C72" s="651"/>
      <c r="D72" s="651"/>
      <c r="E72" s="651"/>
      <c r="F72" s="651"/>
      <c r="G72" s="652"/>
    </row>
    <row r="73" spans="1:7">
      <c r="A73" s="650"/>
      <c r="B73" s="651"/>
      <c r="C73" s="651"/>
      <c r="D73" s="651"/>
      <c r="E73" s="651"/>
      <c r="F73" s="651"/>
      <c r="G73" s="652"/>
    </row>
    <row r="74" spans="1:7">
      <c r="A74" s="650"/>
      <c r="B74" s="651"/>
      <c r="C74" s="651"/>
      <c r="D74" s="651"/>
      <c r="E74" s="651"/>
      <c r="F74" s="651"/>
      <c r="G74" s="652"/>
    </row>
    <row r="75" spans="1:7">
      <c r="A75" s="650"/>
      <c r="B75" s="651"/>
      <c r="C75" s="651"/>
      <c r="D75" s="651"/>
      <c r="E75" s="651"/>
      <c r="F75" s="651"/>
      <c r="G75" s="652"/>
    </row>
    <row r="76" spans="1:7">
      <c r="A76" s="650"/>
      <c r="B76" s="651"/>
      <c r="C76" s="651"/>
      <c r="D76" s="651"/>
      <c r="E76" s="651"/>
      <c r="F76" s="651"/>
      <c r="G76" s="652"/>
    </row>
    <row r="77" spans="1:7">
      <c r="A77" s="650"/>
      <c r="B77" s="651"/>
      <c r="C77" s="651"/>
      <c r="D77" s="651"/>
      <c r="E77" s="651"/>
      <c r="F77" s="651"/>
      <c r="G77" s="652"/>
    </row>
    <row r="78" spans="1:7">
      <c r="A78" s="650"/>
      <c r="B78" s="651"/>
      <c r="C78" s="651"/>
      <c r="D78" s="651"/>
      <c r="E78" s="651"/>
      <c r="F78" s="651"/>
      <c r="G78" s="652"/>
    </row>
    <row r="79" spans="1:7" ht="15" thickBot="1">
      <c r="A79" s="653"/>
      <c r="B79" s="654"/>
      <c r="C79" s="654"/>
      <c r="D79" s="654"/>
      <c r="E79" s="654"/>
      <c r="F79" s="654"/>
      <c r="G79" s="655"/>
    </row>
    <row r="80" spans="1:7">
      <c r="A80" s="656" t="s">
        <v>167</v>
      </c>
      <c r="B80" s="656"/>
      <c r="C80" s="656"/>
      <c r="D80" s="656"/>
      <c r="E80" s="656"/>
      <c r="F80" s="656"/>
      <c r="G80" s="656"/>
    </row>
    <row r="81" spans="1:7" ht="19.5" customHeight="1">
      <c r="A81" s="37" t="s">
        <v>18</v>
      </c>
      <c r="B81" s="657" t="str">
        <f>'SUBGRANT INFORMATION'!B3</f>
        <v>ABC Project</v>
      </c>
      <c r="C81" s="658"/>
      <c r="D81" s="659"/>
      <c r="E81" s="688" t="s">
        <v>19</v>
      </c>
      <c r="F81" s="689"/>
      <c r="G81" s="395">
        <f>'SUBGRANT INFORMATION'!B8</f>
        <v>13890</v>
      </c>
    </row>
    <row r="82" spans="1:7" ht="18.75" customHeight="1">
      <c r="A82" s="38" t="s">
        <v>109</v>
      </c>
      <c r="B82" s="660" t="str">
        <f>'SUBGRANT INFORMATION'!B19</f>
        <v>Crystal Thomas</v>
      </c>
      <c r="C82" s="661"/>
      <c r="D82" s="662"/>
      <c r="E82" s="691" t="s">
        <v>108</v>
      </c>
      <c r="F82" s="692"/>
      <c r="G82" s="396">
        <v>3</v>
      </c>
    </row>
    <row r="83" spans="1:7">
      <c r="A83" s="38" t="s">
        <v>20</v>
      </c>
      <c r="B83" s="663" t="str">
        <f>'SUBGRANT INFORMATION'!B4</f>
        <v>P.O. Box 1</v>
      </c>
      <c r="C83" s="664"/>
      <c r="D83" s="665"/>
      <c r="E83" s="688" t="s">
        <v>107</v>
      </c>
      <c r="F83" s="689"/>
      <c r="G83" s="397">
        <f>'SUBGRANT INFORMATION'!B16</f>
        <v>5010000123</v>
      </c>
    </row>
    <row r="84" spans="1:7">
      <c r="A84" s="39"/>
      <c r="B84" s="666" t="str">
        <f>'SUBGRANT INFORMATION'!B5</f>
        <v>Frank, AR  71600</v>
      </c>
      <c r="C84" s="667"/>
      <c r="D84" s="668"/>
      <c r="E84" s="688" t="s">
        <v>105</v>
      </c>
      <c r="F84" s="689"/>
      <c r="G84" s="398">
        <f>'SUBGRANT INFORMATION'!B17</f>
        <v>5010000124</v>
      </c>
    </row>
    <row r="85" spans="1:7" ht="17.25" customHeight="1">
      <c r="A85" s="40" t="s">
        <v>156</v>
      </c>
      <c r="B85" s="660" t="str">
        <f>'SUBGRANT INFORMATION'!B30</f>
        <v>Randy Smith</v>
      </c>
      <c r="C85" s="661"/>
      <c r="D85" s="662"/>
      <c r="E85" s="690"/>
      <c r="F85" s="690"/>
      <c r="G85" s="142"/>
    </row>
    <row r="86" spans="1:7" ht="15" thickBot="1"/>
    <row r="87" spans="1:7" ht="15" thickTop="1">
      <c r="A87" s="669" t="s">
        <v>163</v>
      </c>
      <c r="B87" s="670"/>
      <c r="C87" s="670"/>
      <c r="D87" s="670"/>
      <c r="E87" s="670"/>
      <c r="F87" s="670"/>
      <c r="G87" s="671"/>
    </row>
    <row r="88" spans="1:7">
      <c r="A88" s="672"/>
      <c r="B88" s="673"/>
      <c r="C88" s="673"/>
      <c r="D88" s="673"/>
      <c r="E88" s="673"/>
      <c r="F88" s="673"/>
      <c r="G88" s="674"/>
    </row>
    <row r="89" spans="1:7">
      <c r="A89" s="672"/>
      <c r="B89" s="673"/>
      <c r="C89" s="673"/>
      <c r="D89" s="673"/>
      <c r="E89" s="673"/>
      <c r="F89" s="673"/>
      <c r="G89" s="674"/>
    </row>
    <row r="90" spans="1:7" ht="15" customHeight="1">
      <c r="A90" s="672" t="s">
        <v>297</v>
      </c>
      <c r="B90" s="673"/>
      <c r="C90" s="673"/>
      <c r="D90" s="673"/>
      <c r="E90" s="673"/>
      <c r="F90" s="673"/>
      <c r="G90" s="674"/>
    </row>
    <row r="91" spans="1:7">
      <c r="A91" s="672"/>
      <c r="B91" s="673"/>
      <c r="C91" s="673"/>
      <c r="D91" s="673"/>
      <c r="E91" s="673"/>
      <c r="F91" s="673"/>
      <c r="G91" s="674"/>
    </row>
    <row r="92" spans="1:7">
      <c r="A92" s="672"/>
      <c r="B92" s="673"/>
      <c r="C92" s="673"/>
      <c r="D92" s="673"/>
      <c r="E92" s="673"/>
      <c r="F92" s="673"/>
      <c r="G92" s="674"/>
    </row>
    <row r="93" spans="1:7">
      <c r="A93" s="672"/>
      <c r="B93" s="673"/>
      <c r="C93" s="673"/>
      <c r="D93" s="673"/>
      <c r="E93" s="673"/>
      <c r="F93" s="673"/>
      <c r="G93" s="674"/>
    </row>
    <row r="94" spans="1:7" ht="15" thickBot="1">
      <c r="A94" s="675"/>
      <c r="B94" s="676"/>
      <c r="C94" s="676"/>
      <c r="D94" s="676"/>
      <c r="E94" s="676"/>
      <c r="F94" s="676"/>
      <c r="G94" s="677"/>
    </row>
    <row r="95" spans="1:7" ht="15" thickTop="1">
      <c r="A95" s="133"/>
      <c r="B95" s="133"/>
      <c r="C95" s="133"/>
      <c r="D95" s="133"/>
      <c r="E95" s="133"/>
      <c r="F95" s="133"/>
      <c r="G95" s="133"/>
    </row>
    <row r="96" spans="1:7" ht="44.25" customHeight="1" thickBot="1">
      <c r="A96" s="678" t="s">
        <v>164</v>
      </c>
      <c r="B96" s="678"/>
      <c r="C96" s="678"/>
      <c r="D96" s="678"/>
      <c r="E96" s="678"/>
      <c r="F96" s="678"/>
      <c r="G96" s="678"/>
    </row>
    <row r="97" spans="1:7">
      <c r="A97" s="679"/>
      <c r="B97" s="680"/>
      <c r="C97" s="680"/>
      <c r="D97" s="680"/>
      <c r="E97" s="680"/>
      <c r="F97" s="680"/>
      <c r="G97" s="681"/>
    </row>
    <row r="98" spans="1:7">
      <c r="A98" s="682"/>
      <c r="B98" s="683"/>
      <c r="C98" s="683"/>
      <c r="D98" s="683"/>
      <c r="E98" s="683"/>
      <c r="F98" s="683"/>
      <c r="G98" s="684"/>
    </row>
    <row r="99" spans="1:7">
      <c r="A99" s="682"/>
      <c r="B99" s="683"/>
      <c r="C99" s="683"/>
      <c r="D99" s="683"/>
      <c r="E99" s="683"/>
      <c r="F99" s="683"/>
      <c r="G99" s="684"/>
    </row>
    <row r="100" spans="1:7">
      <c r="A100" s="682"/>
      <c r="B100" s="683"/>
      <c r="C100" s="683"/>
      <c r="D100" s="683"/>
      <c r="E100" s="683"/>
      <c r="F100" s="683"/>
      <c r="G100" s="684"/>
    </row>
    <row r="101" spans="1:7">
      <c r="A101" s="682"/>
      <c r="B101" s="683"/>
      <c r="C101" s="683"/>
      <c r="D101" s="683"/>
      <c r="E101" s="683"/>
      <c r="F101" s="683"/>
      <c r="G101" s="684"/>
    </row>
    <row r="102" spans="1:7">
      <c r="A102" s="682"/>
      <c r="B102" s="683"/>
      <c r="C102" s="683"/>
      <c r="D102" s="683"/>
      <c r="E102" s="683"/>
      <c r="F102" s="683"/>
      <c r="G102" s="684"/>
    </row>
    <row r="103" spans="1:7">
      <c r="A103" s="682"/>
      <c r="B103" s="683"/>
      <c r="C103" s="683"/>
      <c r="D103" s="683"/>
      <c r="E103" s="683"/>
      <c r="F103" s="683"/>
      <c r="G103" s="684"/>
    </row>
    <row r="104" spans="1:7">
      <c r="A104" s="682"/>
      <c r="B104" s="683"/>
      <c r="C104" s="683"/>
      <c r="D104" s="683"/>
      <c r="E104" s="683"/>
      <c r="F104" s="683"/>
      <c r="G104" s="684"/>
    </row>
    <row r="105" spans="1:7">
      <c r="A105" s="682"/>
      <c r="B105" s="683"/>
      <c r="C105" s="683"/>
      <c r="D105" s="683"/>
      <c r="E105" s="683"/>
      <c r="F105" s="683"/>
      <c r="G105" s="684"/>
    </row>
    <row r="106" spans="1:7" ht="15" thickBot="1">
      <c r="A106" s="685"/>
      <c r="B106" s="686"/>
      <c r="C106" s="686"/>
      <c r="D106" s="686"/>
      <c r="E106" s="686"/>
      <c r="F106" s="686"/>
      <c r="G106" s="687"/>
    </row>
    <row r="107" spans="1:7" ht="37.5" customHeight="1" thickBot="1">
      <c r="A107" s="656" t="s">
        <v>165</v>
      </c>
      <c r="B107" s="656"/>
      <c r="C107" s="656"/>
      <c r="D107" s="656"/>
      <c r="E107" s="656"/>
      <c r="F107" s="656"/>
      <c r="G107" s="656"/>
    </row>
    <row r="108" spans="1:7">
      <c r="A108" s="647"/>
      <c r="B108" s="648"/>
      <c r="C108" s="648"/>
      <c r="D108" s="648"/>
      <c r="E108" s="648"/>
      <c r="F108" s="648"/>
      <c r="G108" s="649"/>
    </row>
    <row r="109" spans="1:7">
      <c r="A109" s="650"/>
      <c r="B109" s="651"/>
      <c r="C109" s="651"/>
      <c r="D109" s="651"/>
      <c r="E109" s="651"/>
      <c r="F109" s="651"/>
      <c r="G109" s="652"/>
    </row>
    <row r="110" spans="1:7">
      <c r="A110" s="650"/>
      <c r="B110" s="651"/>
      <c r="C110" s="651"/>
      <c r="D110" s="651"/>
      <c r="E110" s="651"/>
      <c r="F110" s="651"/>
      <c r="G110" s="652"/>
    </row>
    <row r="111" spans="1:7">
      <c r="A111" s="650"/>
      <c r="B111" s="651"/>
      <c r="C111" s="651"/>
      <c r="D111" s="651"/>
      <c r="E111" s="651"/>
      <c r="F111" s="651"/>
      <c r="G111" s="652"/>
    </row>
    <row r="112" spans="1:7">
      <c r="A112" s="650"/>
      <c r="B112" s="651"/>
      <c r="C112" s="651"/>
      <c r="D112" s="651"/>
      <c r="E112" s="651"/>
      <c r="F112" s="651"/>
      <c r="G112" s="652"/>
    </row>
    <row r="113" spans="1:7">
      <c r="A113" s="650"/>
      <c r="B113" s="651"/>
      <c r="C113" s="651"/>
      <c r="D113" s="651"/>
      <c r="E113" s="651"/>
      <c r="F113" s="651"/>
      <c r="G113" s="652"/>
    </row>
    <row r="114" spans="1:7">
      <c r="A114" s="650"/>
      <c r="B114" s="651"/>
      <c r="C114" s="651"/>
      <c r="D114" s="651"/>
      <c r="E114" s="651"/>
      <c r="F114" s="651"/>
      <c r="G114" s="652"/>
    </row>
    <row r="115" spans="1:7">
      <c r="A115" s="650"/>
      <c r="B115" s="651"/>
      <c r="C115" s="651"/>
      <c r="D115" s="651"/>
      <c r="E115" s="651"/>
      <c r="F115" s="651"/>
      <c r="G115" s="652"/>
    </row>
    <row r="116" spans="1:7">
      <c r="A116" s="650"/>
      <c r="B116" s="651"/>
      <c r="C116" s="651"/>
      <c r="D116" s="651"/>
      <c r="E116" s="651"/>
      <c r="F116" s="651"/>
      <c r="G116" s="652"/>
    </row>
    <row r="117" spans="1:7">
      <c r="A117" s="650"/>
      <c r="B117" s="651"/>
      <c r="C117" s="651"/>
      <c r="D117" s="651"/>
      <c r="E117" s="651"/>
      <c r="F117" s="651"/>
      <c r="G117" s="652"/>
    </row>
    <row r="118" spans="1:7">
      <c r="A118" s="650"/>
      <c r="B118" s="651"/>
      <c r="C118" s="651"/>
      <c r="D118" s="651"/>
      <c r="E118" s="651"/>
      <c r="F118" s="651"/>
      <c r="G118" s="652"/>
    </row>
    <row r="119" spans="1:7" ht="15" thickBot="1">
      <c r="A119" s="653"/>
      <c r="B119" s="654"/>
      <c r="C119" s="654"/>
      <c r="D119" s="654"/>
      <c r="E119" s="654"/>
      <c r="F119" s="654"/>
      <c r="G119" s="655"/>
    </row>
    <row r="120" spans="1:7">
      <c r="A120" s="656" t="s">
        <v>167</v>
      </c>
      <c r="B120" s="656"/>
      <c r="C120" s="656"/>
      <c r="D120" s="656"/>
      <c r="E120" s="656"/>
      <c r="F120" s="656"/>
      <c r="G120" s="656"/>
    </row>
  </sheetData>
  <sheetProtection password="E6F1" sheet="1" objects="1" scenarios="1" selectLockedCells="1"/>
  <mergeCells count="51">
    <mergeCell ref="E1:F1"/>
    <mergeCell ref="E5:F5"/>
    <mergeCell ref="A7:G9"/>
    <mergeCell ref="A10:G14"/>
    <mergeCell ref="B5:D5"/>
    <mergeCell ref="E4:F4"/>
    <mergeCell ref="E3:F3"/>
    <mergeCell ref="A16:G16"/>
    <mergeCell ref="A27:G27"/>
    <mergeCell ref="A40:G40"/>
    <mergeCell ref="E2:F2"/>
    <mergeCell ref="A28:G39"/>
    <mergeCell ref="A17:G26"/>
    <mergeCell ref="E41:F41"/>
    <mergeCell ref="E42:F42"/>
    <mergeCell ref="E43:F43"/>
    <mergeCell ref="E44:F44"/>
    <mergeCell ref="B45:D45"/>
    <mergeCell ref="E45:F45"/>
    <mergeCell ref="A47:G49"/>
    <mergeCell ref="A50:G54"/>
    <mergeCell ref="A56:G56"/>
    <mergeCell ref="A57:G66"/>
    <mergeCell ref="A67:G67"/>
    <mergeCell ref="A68:G79"/>
    <mergeCell ref="A80:G80"/>
    <mergeCell ref="E81:F81"/>
    <mergeCell ref="E82:F82"/>
    <mergeCell ref="E83:F83"/>
    <mergeCell ref="E84:F84"/>
    <mergeCell ref="B85:D85"/>
    <mergeCell ref="E85:F85"/>
    <mergeCell ref="B82:D82"/>
    <mergeCell ref="B83:D83"/>
    <mergeCell ref="B84:D84"/>
    <mergeCell ref="A108:G119"/>
    <mergeCell ref="A120:G120"/>
    <mergeCell ref="B1:D1"/>
    <mergeCell ref="B2:D2"/>
    <mergeCell ref="B3:D3"/>
    <mergeCell ref="B4:D4"/>
    <mergeCell ref="B41:D41"/>
    <mergeCell ref="B42:D42"/>
    <mergeCell ref="B43:D43"/>
    <mergeCell ref="B44:D44"/>
    <mergeCell ref="B81:D81"/>
    <mergeCell ref="A87:G89"/>
    <mergeCell ref="A90:G94"/>
    <mergeCell ref="A96:G96"/>
    <mergeCell ref="A97:G106"/>
    <mergeCell ref="A107:G107"/>
  </mergeCells>
  <pageMargins left="0.63" right="0.45" top="1.35" bottom="0.5" header="0.3" footer="0.25"/>
  <pageSetup orientation="portrait" r:id="rId1"/>
  <headerFooter>
    <oddHeader>&amp;L&amp;G&amp;CARKANSAS DEPARTMENT OF FINANCE AND ADMINISTRATION
OFFICE OF INTERGOVERNMENTAL SERVICES
&amp;"-,Bold"&amp;12BUDGET REVISION NARRATIVE
&amp;"-,Regular"(&amp;11Form 2 of 2)</oddHeader>
    <oddFooter>&amp;L&amp;10DFA/IGS 2012-2013</oddFooter>
  </headerFooter>
  <rowBreaks count="2" manualBreakCount="2">
    <brk id="40" max="16383" man="1"/>
    <brk id="80" max="16383" man="1"/>
  </rowBreaks>
  <legacyDrawingHF r:id="rId2"/>
</worksheet>
</file>

<file path=xl/worksheets/sheet42.xml><?xml version="1.0" encoding="utf-8"?>
<worksheet xmlns="http://schemas.openxmlformats.org/spreadsheetml/2006/main" xmlns:r="http://schemas.openxmlformats.org/officeDocument/2006/relationships">
  <sheetPr codeName="Sheet45">
    <tabColor theme="9"/>
  </sheetPr>
  <dimension ref="A1:AJ32"/>
  <sheetViews>
    <sheetView workbookViewId="0">
      <selection activeCell="G31" sqref="G31:I31"/>
    </sheetView>
  </sheetViews>
  <sheetFormatPr defaultColWidth="9.1796875" defaultRowHeight="14.5"/>
  <cols>
    <col min="1" max="1" width="11.81640625" style="131" customWidth="1"/>
    <col min="2" max="2" width="12" style="131" customWidth="1"/>
    <col min="3" max="3" width="9.453125" style="131" customWidth="1"/>
    <col min="4" max="4" width="10" style="131" customWidth="1"/>
    <col min="5" max="5" width="11.81640625" style="131" customWidth="1"/>
    <col min="6" max="6" width="11.1796875" style="131" customWidth="1"/>
    <col min="7" max="7" width="11.81640625" style="131" customWidth="1"/>
    <col min="8" max="8" width="11" style="131" customWidth="1"/>
    <col min="9" max="9" width="10.7265625" style="131" customWidth="1"/>
    <col min="10" max="10" width="11.7265625" style="131" customWidth="1"/>
    <col min="11" max="11" width="9.7265625" style="131" customWidth="1"/>
    <col min="12" max="12" width="11.1796875" style="131" customWidth="1"/>
    <col min="13" max="13" width="9.1796875" style="131"/>
    <col min="14" max="14" width="12.1796875" style="131" customWidth="1"/>
    <col min="15" max="15" width="11" style="131" customWidth="1"/>
    <col min="16" max="16" width="11.81640625" style="131" customWidth="1"/>
    <col min="17" max="17" width="11.453125" style="131" customWidth="1"/>
    <col min="18" max="18" width="11.54296875" style="131" customWidth="1"/>
    <col min="19" max="19" width="11.7265625" style="131" customWidth="1"/>
    <col min="20" max="20" width="9.1796875" style="131"/>
    <col min="21" max="21" width="9.81640625" style="131" customWidth="1"/>
    <col min="22" max="22" width="9.1796875" style="131"/>
    <col min="23" max="23" width="12.26953125" style="131" customWidth="1"/>
    <col min="24" max="24" width="11" style="131" customWidth="1"/>
    <col min="25" max="27" width="11.81640625" style="131" customWidth="1"/>
    <col min="28" max="28" width="12.81640625" style="131" customWidth="1"/>
    <col min="29" max="29" width="8.1796875" style="131" customWidth="1"/>
    <col min="30" max="30" width="12" style="131" customWidth="1"/>
    <col min="31" max="31" width="9.1796875" style="131"/>
    <col min="32" max="32" width="12.26953125" style="131" customWidth="1"/>
    <col min="33" max="33" width="11" style="131" customWidth="1"/>
    <col min="34" max="35" width="11.54296875" style="131" customWidth="1"/>
    <col min="36" max="36" width="11.26953125" style="131" customWidth="1"/>
    <col min="37" max="16384" width="9.1796875" style="131"/>
  </cols>
  <sheetData>
    <row r="1" spans="1:36" ht="21.75" customHeight="1">
      <c r="E1" s="714" t="s">
        <v>98</v>
      </c>
      <c r="F1" s="134" t="s">
        <v>97</v>
      </c>
      <c r="G1" s="134" t="s">
        <v>96</v>
      </c>
      <c r="H1" s="134" t="s">
        <v>95</v>
      </c>
      <c r="I1" s="134" t="s">
        <v>94</v>
      </c>
      <c r="N1" s="714" t="s">
        <v>98</v>
      </c>
      <c r="O1" s="134" t="s">
        <v>97</v>
      </c>
      <c r="P1" s="134" t="s">
        <v>96</v>
      </c>
      <c r="Q1" s="134" t="s">
        <v>95</v>
      </c>
      <c r="R1" s="134" t="s">
        <v>94</v>
      </c>
      <c r="W1" s="714" t="s">
        <v>98</v>
      </c>
      <c r="X1" s="134" t="s">
        <v>97</v>
      </c>
      <c r="Y1" s="134" t="s">
        <v>96</v>
      </c>
      <c r="Z1" s="134" t="s">
        <v>95</v>
      </c>
      <c r="AA1" s="134" t="s">
        <v>94</v>
      </c>
      <c r="AF1" s="714" t="s">
        <v>98</v>
      </c>
      <c r="AG1" s="134" t="s">
        <v>97</v>
      </c>
      <c r="AH1" s="134" t="s">
        <v>96</v>
      </c>
      <c r="AI1" s="134" t="s">
        <v>95</v>
      </c>
      <c r="AJ1" s="134" t="s">
        <v>94</v>
      </c>
    </row>
    <row r="2" spans="1:36" ht="28.5" customHeight="1">
      <c r="E2" s="715"/>
      <c r="F2" s="135" t="s">
        <v>132</v>
      </c>
      <c r="G2" s="136"/>
      <c r="H2" s="136"/>
      <c r="I2" s="136"/>
      <c r="N2" s="715"/>
      <c r="O2" s="136"/>
      <c r="P2" s="135" t="s">
        <v>131</v>
      </c>
      <c r="Q2" s="136"/>
      <c r="R2" s="136"/>
      <c r="W2" s="715"/>
      <c r="X2" s="136"/>
      <c r="Y2" s="136"/>
      <c r="Z2" s="135" t="s">
        <v>130</v>
      </c>
      <c r="AA2" s="136"/>
      <c r="AF2" s="715"/>
      <c r="AG2" s="136"/>
      <c r="AH2" s="136"/>
      <c r="AI2" s="136"/>
      <c r="AJ2" s="135" t="s">
        <v>129</v>
      </c>
    </row>
    <row r="3" spans="1:36" ht="30.75" customHeight="1">
      <c r="A3" s="716" t="s">
        <v>114</v>
      </c>
      <c r="B3" s="716"/>
      <c r="C3" s="730" t="str">
        <f>'SUBGRANT INFORMATION'!B3</f>
        <v>ABC Project</v>
      </c>
      <c r="D3" s="731"/>
      <c r="E3" s="731"/>
      <c r="F3" s="731"/>
      <c r="G3" s="731"/>
      <c r="H3" s="731"/>
      <c r="I3" s="732"/>
      <c r="J3" s="716" t="s">
        <v>114</v>
      </c>
      <c r="K3" s="716"/>
      <c r="L3" s="730" t="str">
        <f>'SUBGRANT INFORMATION'!B3</f>
        <v>ABC Project</v>
      </c>
      <c r="M3" s="731"/>
      <c r="N3" s="731"/>
      <c r="O3" s="731"/>
      <c r="P3" s="731"/>
      <c r="Q3" s="731"/>
      <c r="R3" s="732"/>
      <c r="S3" s="716" t="s">
        <v>114</v>
      </c>
      <c r="T3" s="716"/>
      <c r="U3" s="730" t="str">
        <f>'SUBGRANT INFORMATION'!B3</f>
        <v>ABC Project</v>
      </c>
      <c r="V3" s="731"/>
      <c r="W3" s="731"/>
      <c r="X3" s="731"/>
      <c r="Y3" s="731"/>
      <c r="Z3" s="731"/>
      <c r="AA3" s="732"/>
      <c r="AB3" s="716" t="s">
        <v>114</v>
      </c>
      <c r="AC3" s="716"/>
      <c r="AD3" s="717" t="str">
        <f>'SUBGRANT INFORMATION'!B3</f>
        <v>ABC Project</v>
      </c>
      <c r="AE3" s="718"/>
      <c r="AF3" s="718"/>
      <c r="AG3" s="718"/>
      <c r="AH3" s="718"/>
      <c r="AI3" s="718"/>
      <c r="AJ3" s="719"/>
    </row>
    <row r="4" spans="1:36" ht="35.25" customHeight="1">
      <c r="A4" s="137" t="s">
        <v>93</v>
      </c>
      <c r="B4" s="720">
        <f>'SUBGRANT INFORMATION'!B8</f>
        <v>13890</v>
      </c>
      <c r="C4" s="721"/>
      <c r="D4" s="722" t="s">
        <v>21</v>
      </c>
      <c r="E4" s="722"/>
      <c r="F4" s="720" t="str">
        <f>'SUBGRANT INFORMATION'!B20</f>
        <v>Debbie Bousquet/Board Chair</v>
      </c>
      <c r="G4" s="723"/>
      <c r="H4" s="723"/>
      <c r="I4" s="721"/>
      <c r="J4" s="137" t="s">
        <v>93</v>
      </c>
      <c r="K4" s="720">
        <f>'SUBGRANT INFORMATION'!B8</f>
        <v>13890</v>
      </c>
      <c r="L4" s="721"/>
      <c r="M4" s="722" t="s">
        <v>21</v>
      </c>
      <c r="N4" s="722"/>
      <c r="O4" s="720" t="str">
        <f>'SUBGRANT INFORMATION'!B20</f>
        <v>Debbie Bousquet/Board Chair</v>
      </c>
      <c r="P4" s="723"/>
      <c r="Q4" s="723"/>
      <c r="R4" s="721"/>
      <c r="S4" s="137" t="s">
        <v>93</v>
      </c>
      <c r="T4" s="720">
        <f>'SUBGRANT INFORMATION'!B8</f>
        <v>13890</v>
      </c>
      <c r="U4" s="721"/>
      <c r="V4" s="722" t="s">
        <v>21</v>
      </c>
      <c r="W4" s="722"/>
      <c r="X4" s="720" t="str">
        <f>'SUBGRANT INFORMATION'!B20</f>
        <v>Debbie Bousquet/Board Chair</v>
      </c>
      <c r="Y4" s="723"/>
      <c r="Z4" s="723"/>
      <c r="AA4" s="721"/>
      <c r="AB4" s="137" t="s">
        <v>93</v>
      </c>
      <c r="AC4" s="720">
        <f>'SUBGRANT INFORMATION'!B8</f>
        <v>13890</v>
      </c>
      <c r="AD4" s="721"/>
      <c r="AE4" s="722" t="s">
        <v>21</v>
      </c>
      <c r="AF4" s="722"/>
      <c r="AG4" s="720" t="str">
        <f>'SUBGRANT INFORMATION'!B20</f>
        <v>Debbie Bousquet/Board Chair</v>
      </c>
      <c r="AH4" s="723"/>
      <c r="AI4" s="723"/>
      <c r="AJ4" s="721"/>
    </row>
    <row r="5" spans="1:36" ht="31.5" customHeight="1">
      <c r="A5" s="724" t="s">
        <v>115</v>
      </c>
      <c r="B5" s="724"/>
      <c r="C5" s="724"/>
      <c r="D5" s="724"/>
      <c r="E5" s="726" t="s">
        <v>169</v>
      </c>
      <c r="F5" s="727"/>
      <c r="G5" s="727"/>
      <c r="H5" s="727"/>
      <c r="I5" s="728"/>
      <c r="J5" s="724" t="s">
        <v>115</v>
      </c>
      <c r="K5" s="724"/>
      <c r="L5" s="724"/>
      <c r="M5" s="724"/>
      <c r="N5" s="726" t="s">
        <v>169</v>
      </c>
      <c r="O5" s="727"/>
      <c r="P5" s="727"/>
      <c r="Q5" s="727"/>
      <c r="R5" s="728"/>
      <c r="S5" s="724" t="s">
        <v>115</v>
      </c>
      <c r="T5" s="724"/>
      <c r="U5" s="724"/>
      <c r="V5" s="724"/>
      <c r="W5" s="726" t="s">
        <v>169</v>
      </c>
      <c r="X5" s="727"/>
      <c r="Y5" s="727"/>
      <c r="Z5" s="727"/>
      <c r="AA5" s="728"/>
      <c r="AB5" s="724" t="s">
        <v>115</v>
      </c>
      <c r="AC5" s="724"/>
      <c r="AD5" s="724"/>
      <c r="AE5" s="724"/>
      <c r="AF5" s="726" t="s">
        <v>169</v>
      </c>
      <c r="AG5" s="727"/>
      <c r="AH5" s="727"/>
      <c r="AI5" s="727"/>
      <c r="AJ5" s="728"/>
    </row>
    <row r="6" spans="1:36" ht="18.75" customHeight="1">
      <c r="A6" s="724"/>
      <c r="B6" s="724"/>
      <c r="C6" s="724"/>
      <c r="D6" s="725"/>
      <c r="E6" s="710" t="s">
        <v>92</v>
      </c>
      <c r="F6" s="711"/>
      <c r="G6" s="711"/>
      <c r="H6" s="712"/>
      <c r="I6" s="158"/>
      <c r="J6" s="724"/>
      <c r="K6" s="724"/>
      <c r="L6" s="724"/>
      <c r="M6" s="725"/>
      <c r="N6" s="710" t="s">
        <v>92</v>
      </c>
      <c r="O6" s="711"/>
      <c r="P6" s="711"/>
      <c r="Q6" s="712"/>
      <c r="R6" s="138"/>
      <c r="S6" s="724"/>
      <c r="T6" s="724"/>
      <c r="U6" s="724"/>
      <c r="V6" s="725"/>
      <c r="W6" s="710" t="s">
        <v>92</v>
      </c>
      <c r="X6" s="711"/>
      <c r="Y6" s="711"/>
      <c r="Z6" s="712"/>
      <c r="AA6" s="138"/>
      <c r="AB6" s="724"/>
      <c r="AC6" s="724"/>
      <c r="AD6" s="724"/>
      <c r="AE6" s="725"/>
      <c r="AF6" s="710" t="s">
        <v>92</v>
      </c>
      <c r="AG6" s="711"/>
      <c r="AH6" s="711"/>
      <c r="AI6" s="712"/>
      <c r="AJ6" s="138"/>
    </row>
    <row r="7" spans="1:36" ht="19.5" customHeight="1">
      <c r="A7" s="724"/>
      <c r="B7" s="724"/>
      <c r="C7" s="724"/>
      <c r="D7" s="725"/>
      <c r="E7" s="710" t="s">
        <v>122</v>
      </c>
      <c r="F7" s="711"/>
      <c r="G7" s="711"/>
      <c r="H7" s="712"/>
      <c r="I7" s="158"/>
      <c r="J7" s="724"/>
      <c r="K7" s="724"/>
      <c r="L7" s="724"/>
      <c r="M7" s="725"/>
      <c r="N7" s="710" t="s">
        <v>122</v>
      </c>
      <c r="O7" s="711"/>
      <c r="P7" s="711"/>
      <c r="Q7" s="712"/>
      <c r="R7" s="138"/>
      <c r="S7" s="724"/>
      <c r="T7" s="724"/>
      <c r="U7" s="724"/>
      <c r="V7" s="725"/>
      <c r="W7" s="710" t="s">
        <v>122</v>
      </c>
      <c r="X7" s="711"/>
      <c r="Y7" s="711"/>
      <c r="Z7" s="712"/>
      <c r="AA7" s="138"/>
      <c r="AB7" s="724"/>
      <c r="AC7" s="724"/>
      <c r="AD7" s="724"/>
      <c r="AE7" s="725"/>
      <c r="AF7" s="710" t="s">
        <v>122</v>
      </c>
      <c r="AG7" s="711"/>
      <c r="AH7" s="711"/>
      <c r="AI7" s="712"/>
      <c r="AJ7" s="138"/>
    </row>
    <row r="8" spans="1:36" ht="21.75" customHeight="1">
      <c r="A8" s="724"/>
      <c r="B8" s="724"/>
      <c r="C8" s="724"/>
      <c r="D8" s="725"/>
      <c r="E8" s="710" t="s">
        <v>91</v>
      </c>
      <c r="F8" s="711"/>
      <c r="G8" s="711"/>
      <c r="H8" s="712"/>
      <c r="I8" s="158"/>
      <c r="J8" s="724"/>
      <c r="K8" s="724"/>
      <c r="L8" s="724"/>
      <c r="M8" s="725"/>
      <c r="N8" s="710" t="s">
        <v>91</v>
      </c>
      <c r="O8" s="711"/>
      <c r="P8" s="711"/>
      <c r="Q8" s="712"/>
      <c r="R8" s="138"/>
      <c r="S8" s="724"/>
      <c r="T8" s="724"/>
      <c r="U8" s="724"/>
      <c r="V8" s="725"/>
      <c r="W8" s="710" t="s">
        <v>91</v>
      </c>
      <c r="X8" s="711"/>
      <c r="Y8" s="711"/>
      <c r="Z8" s="712"/>
      <c r="AA8" s="138"/>
      <c r="AB8" s="724"/>
      <c r="AC8" s="724"/>
      <c r="AD8" s="724"/>
      <c r="AE8" s="725"/>
      <c r="AF8" s="710" t="s">
        <v>91</v>
      </c>
      <c r="AG8" s="711"/>
      <c r="AH8" s="711"/>
      <c r="AI8" s="712"/>
      <c r="AJ8" s="138"/>
    </row>
    <row r="9" spans="1:36" ht="23.25" customHeight="1">
      <c r="A9" s="729" t="s">
        <v>90</v>
      </c>
      <c r="B9" s="729"/>
      <c r="C9" s="729"/>
      <c r="D9" s="156"/>
      <c r="E9" s="710" t="s">
        <v>89</v>
      </c>
      <c r="F9" s="711"/>
      <c r="G9" s="711"/>
      <c r="H9" s="712"/>
      <c r="I9" s="158"/>
      <c r="J9" s="729" t="s">
        <v>90</v>
      </c>
      <c r="K9" s="729"/>
      <c r="L9" s="729"/>
      <c r="M9" s="139"/>
      <c r="N9" s="710" t="s">
        <v>89</v>
      </c>
      <c r="O9" s="711"/>
      <c r="P9" s="711"/>
      <c r="Q9" s="712"/>
      <c r="R9" s="138"/>
      <c r="S9" s="729" t="s">
        <v>90</v>
      </c>
      <c r="T9" s="729"/>
      <c r="U9" s="729"/>
      <c r="V9" s="139"/>
      <c r="W9" s="710" t="s">
        <v>89</v>
      </c>
      <c r="X9" s="711"/>
      <c r="Y9" s="711"/>
      <c r="Z9" s="712"/>
      <c r="AA9" s="138"/>
      <c r="AB9" s="729" t="s">
        <v>90</v>
      </c>
      <c r="AC9" s="729"/>
      <c r="AD9" s="729"/>
      <c r="AE9" s="139"/>
      <c r="AF9" s="710" t="s">
        <v>89</v>
      </c>
      <c r="AG9" s="711"/>
      <c r="AH9" s="711"/>
      <c r="AI9" s="712"/>
      <c r="AJ9" s="138"/>
    </row>
    <row r="10" spans="1:36" ht="21" customHeight="1">
      <c r="A10" s="729" t="s">
        <v>88</v>
      </c>
      <c r="B10" s="729"/>
      <c r="C10" s="729"/>
      <c r="D10" s="156"/>
      <c r="E10" s="710" t="s">
        <v>87</v>
      </c>
      <c r="F10" s="711"/>
      <c r="G10" s="711"/>
      <c r="H10" s="712"/>
      <c r="I10" s="158"/>
      <c r="J10" s="729" t="s">
        <v>88</v>
      </c>
      <c r="K10" s="729"/>
      <c r="L10" s="729"/>
      <c r="M10" s="139"/>
      <c r="N10" s="710" t="s">
        <v>87</v>
      </c>
      <c r="O10" s="711"/>
      <c r="P10" s="711"/>
      <c r="Q10" s="712"/>
      <c r="R10" s="138"/>
      <c r="S10" s="729" t="s">
        <v>88</v>
      </c>
      <c r="T10" s="729"/>
      <c r="U10" s="729"/>
      <c r="V10" s="139"/>
      <c r="W10" s="710" t="s">
        <v>87</v>
      </c>
      <c r="X10" s="711"/>
      <c r="Y10" s="711"/>
      <c r="Z10" s="712"/>
      <c r="AA10" s="138"/>
      <c r="AB10" s="729" t="s">
        <v>88</v>
      </c>
      <c r="AC10" s="729"/>
      <c r="AD10" s="729"/>
      <c r="AE10" s="139"/>
      <c r="AF10" s="710" t="s">
        <v>87</v>
      </c>
      <c r="AG10" s="711"/>
      <c r="AH10" s="711"/>
      <c r="AI10" s="712"/>
      <c r="AJ10" s="138"/>
    </row>
    <row r="11" spans="1:36" ht="23.25" customHeight="1">
      <c r="A11" s="729" t="s">
        <v>86</v>
      </c>
      <c r="B11" s="729"/>
      <c r="C11" s="729"/>
      <c r="D11" s="156"/>
      <c r="E11" s="710" t="s">
        <v>85</v>
      </c>
      <c r="F11" s="711"/>
      <c r="G11" s="711"/>
      <c r="H11" s="712"/>
      <c r="I11" s="158"/>
      <c r="J11" s="729" t="s">
        <v>86</v>
      </c>
      <c r="K11" s="729"/>
      <c r="L11" s="729"/>
      <c r="M11" s="139"/>
      <c r="N11" s="710" t="s">
        <v>85</v>
      </c>
      <c r="O11" s="711"/>
      <c r="P11" s="711"/>
      <c r="Q11" s="712"/>
      <c r="R11" s="138"/>
      <c r="S11" s="729" t="s">
        <v>86</v>
      </c>
      <c r="T11" s="729"/>
      <c r="U11" s="729"/>
      <c r="V11" s="139"/>
      <c r="W11" s="710" t="s">
        <v>85</v>
      </c>
      <c r="X11" s="711"/>
      <c r="Y11" s="711"/>
      <c r="Z11" s="712"/>
      <c r="AA11" s="138"/>
      <c r="AB11" s="729" t="s">
        <v>86</v>
      </c>
      <c r="AC11" s="729"/>
      <c r="AD11" s="729"/>
      <c r="AE11" s="139"/>
      <c r="AF11" s="710" t="s">
        <v>85</v>
      </c>
      <c r="AG11" s="711"/>
      <c r="AH11" s="711"/>
      <c r="AI11" s="712"/>
      <c r="AJ11" s="138"/>
    </row>
    <row r="12" spans="1:36" ht="20.25" customHeight="1">
      <c r="A12" s="709" t="s">
        <v>84</v>
      </c>
      <c r="B12" s="709"/>
      <c r="C12" s="709"/>
      <c r="D12" s="156"/>
      <c r="E12" s="710" t="s">
        <v>123</v>
      </c>
      <c r="F12" s="711"/>
      <c r="G12" s="711"/>
      <c r="H12" s="712"/>
      <c r="I12" s="158"/>
      <c r="J12" s="709" t="s">
        <v>84</v>
      </c>
      <c r="K12" s="709"/>
      <c r="L12" s="709"/>
      <c r="M12" s="139"/>
      <c r="N12" s="710" t="s">
        <v>123</v>
      </c>
      <c r="O12" s="711"/>
      <c r="P12" s="711"/>
      <c r="Q12" s="712"/>
      <c r="R12" s="138"/>
      <c r="S12" s="709" t="s">
        <v>84</v>
      </c>
      <c r="T12" s="709"/>
      <c r="U12" s="709"/>
      <c r="V12" s="139"/>
      <c r="W12" s="710" t="s">
        <v>123</v>
      </c>
      <c r="X12" s="711"/>
      <c r="Y12" s="711"/>
      <c r="Z12" s="712"/>
      <c r="AA12" s="138"/>
      <c r="AB12" s="709" t="s">
        <v>84</v>
      </c>
      <c r="AC12" s="709"/>
      <c r="AD12" s="709"/>
      <c r="AE12" s="139"/>
      <c r="AF12" s="710" t="s">
        <v>123</v>
      </c>
      <c r="AG12" s="711"/>
      <c r="AH12" s="711"/>
      <c r="AI12" s="712"/>
      <c r="AJ12" s="138"/>
    </row>
    <row r="13" spans="1:36" ht="17.25" customHeight="1">
      <c r="A13" s="709" t="s">
        <v>83</v>
      </c>
      <c r="B13" s="709"/>
      <c r="C13" s="709"/>
      <c r="D13" s="156"/>
      <c r="E13" s="710" t="s">
        <v>82</v>
      </c>
      <c r="F13" s="711"/>
      <c r="G13" s="711"/>
      <c r="H13" s="712"/>
      <c r="I13" s="158"/>
      <c r="J13" s="709" t="s">
        <v>83</v>
      </c>
      <c r="K13" s="709"/>
      <c r="L13" s="709"/>
      <c r="M13" s="139"/>
      <c r="N13" s="710" t="s">
        <v>82</v>
      </c>
      <c r="O13" s="711"/>
      <c r="P13" s="711"/>
      <c r="Q13" s="712"/>
      <c r="R13" s="138"/>
      <c r="S13" s="709" t="s">
        <v>83</v>
      </c>
      <c r="T13" s="709"/>
      <c r="U13" s="709"/>
      <c r="V13" s="139"/>
      <c r="W13" s="710" t="s">
        <v>82</v>
      </c>
      <c r="X13" s="711"/>
      <c r="Y13" s="711"/>
      <c r="Z13" s="712"/>
      <c r="AA13" s="138"/>
      <c r="AB13" s="709" t="s">
        <v>83</v>
      </c>
      <c r="AC13" s="709"/>
      <c r="AD13" s="709"/>
      <c r="AE13" s="139"/>
      <c r="AF13" s="710" t="s">
        <v>82</v>
      </c>
      <c r="AG13" s="711"/>
      <c r="AH13" s="711"/>
      <c r="AI13" s="712"/>
      <c r="AJ13" s="138"/>
    </row>
    <row r="14" spans="1:36" ht="19.5" customHeight="1">
      <c r="A14" s="140" t="s">
        <v>81</v>
      </c>
      <c r="B14" s="140"/>
      <c r="C14" s="140"/>
      <c r="D14" s="156"/>
      <c r="E14" s="710" t="s">
        <v>80</v>
      </c>
      <c r="F14" s="711"/>
      <c r="G14" s="711"/>
      <c r="H14" s="712"/>
      <c r="I14" s="158"/>
      <c r="J14" s="140" t="s">
        <v>81</v>
      </c>
      <c r="K14" s="140"/>
      <c r="L14" s="140"/>
      <c r="M14" s="139"/>
      <c r="N14" s="710" t="s">
        <v>80</v>
      </c>
      <c r="O14" s="711"/>
      <c r="P14" s="711"/>
      <c r="Q14" s="712"/>
      <c r="R14" s="138"/>
      <c r="S14" s="140" t="s">
        <v>81</v>
      </c>
      <c r="T14" s="140"/>
      <c r="U14" s="140"/>
      <c r="V14" s="139"/>
      <c r="W14" s="710" t="s">
        <v>80</v>
      </c>
      <c r="X14" s="711"/>
      <c r="Y14" s="711"/>
      <c r="Z14" s="712"/>
      <c r="AA14" s="138"/>
      <c r="AB14" s="140" t="s">
        <v>81</v>
      </c>
      <c r="AC14" s="140"/>
      <c r="AD14" s="140"/>
      <c r="AE14" s="139"/>
      <c r="AF14" s="710" t="s">
        <v>80</v>
      </c>
      <c r="AG14" s="711"/>
      <c r="AH14" s="711"/>
      <c r="AI14" s="712"/>
      <c r="AJ14" s="138"/>
    </row>
    <row r="15" spans="1:36" ht="18.75" customHeight="1">
      <c r="A15" s="708" t="s">
        <v>170</v>
      </c>
      <c r="B15" s="709"/>
      <c r="C15" s="709"/>
      <c r="D15" s="156"/>
      <c r="E15" s="710" t="s">
        <v>78</v>
      </c>
      <c r="F15" s="711"/>
      <c r="G15" s="711"/>
      <c r="H15" s="712"/>
      <c r="I15" s="158"/>
      <c r="J15" s="708" t="s">
        <v>170</v>
      </c>
      <c r="K15" s="709"/>
      <c r="L15" s="709"/>
      <c r="M15" s="139"/>
      <c r="N15" s="710" t="s">
        <v>78</v>
      </c>
      <c r="O15" s="711"/>
      <c r="P15" s="711"/>
      <c r="Q15" s="712"/>
      <c r="R15" s="138"/>
      <c r="S15" s="708" t="s">
        <v>170</v>
      </c>
      <c r="T15" s="709"/>
      <c r="U15" s="709"/>
      <c r="V15" s="139"/>
      <c r="W15" s="710" t="s">
        <v>78</v>
      </c>
      <c r="X15" s="711"/>
      <c r="Y15" s="711"/>
      <c r="Z15" s="712"/>
      <c r="AA15" s="138"/>
      <c r="AB15" s="708" t="s">
        <v>170</v>
      </c>
      <c r="AC15" s="709"/>
      <c r="AD15" s="709"/>
      <c r="AE15" s="139"/>
      <c r="AF15" s="710" t="s">
        <v>78</v>
      </c>
      <c r="AG15" s="711"/>
      <c r="AH15" s="711"/>
      <c r="AI15" s="712"/>
      <c r="AJ15" s="138"/>
    </row>
    <row r="16" spans="1:36" ht="20.25" customHeight="1">
      <c r="A16" s="709" t="s">
        <v>77</v>
      </c>
      <c r="B16" s="709"/>
      <c r="C16" s="709"/>
      <c r="D16" s="156"/>
      <c r="E16" s="710" t="s">
        <v>76</v>
      </c>
      <c r="F16" s="711"/>
      <c r="G16" s="711"/>
      <c r="H16" s="712"/>
      <c r="I16" s="158"/>
      <c r="J16" s="709" t="s">
        <v>77</v>
      </c>
      <c r="K16" s="709"/>
      <c r="L16" s="709"/>
      <c r="M16" s="139"/>
      <c r="N16" s="710" t="s">
        <v>76</v>
      </c>
      <c r="O16" s="711"/>
      <c r="P16" s="711"/>
      <c r="Q16" s="712"/>
      <c r="R16" s="138"/>
      <c r="S16" s="709" t="s">
        <v>77</v>
      </c>
      <c r="T16" s="709"/>
      <c r="U16" s="709"/>
      <c r="V16" s="139"/>
      <c r="W16" s="710" t="s">
        <v>76</v>
      </c>
      <c r="X16" s="711"/>
      <c r="Y16" s="711"/>
      <c r="Z16" s="712"/>
      <c r="AA16" s="138"/>
      <c r="AB16" s="709" t="s">
        <v>77</v>
      </c>
      <c r="AC16" s="709"/>
      <c r="AD16" s="709"/>
      <c r="AE16" s="139"/>
      <c r="AF16" s="710" t="s">
        <v>76</v>
      </c>
      <c r="AG16" s="711"/>
      <c r="AH16" s="711"/>
      <c r="AI16" s="712"/>
      <c r="AJ16" s="138"/>
    </row>
    <row r="17" spans="1:36" ht="23.25" customHeight="1">
      <c r="A17" s="709" t="s">
        <v>75</v>
      </c>
      <c r="B17" s="709"/>
      <c r="C17" s="709"/>
      <c r="D17" s="156"/>
      <c r="E17" s="710" t="s">
        <v>74</v>
      </c>
      <c r="F17" s="711"/>
      <c r="G17" s="711"/>
      <c r="H17" s="712"/>
      <c r="I17" s="158"/>
      <c r="J17" s="709" t="s">
        <v>75</v>
      </c>
      <c r="K17" s="709"/>
      <c r="L17" s="709"/>
      <c r="M17" s="139"/>
      <c r="N17" s="710" t="s">
        <v>74</v>
      </c>
      <c r="O17" s="711"/>
      <c r="P17" s="711"/>
      <c r="Q17" s="712"/>
      <c r="R17" s="138"/>
      <c r="S17" s="709" t="s">
        <v>75</v>
      </c>
      <c r="T17" s="709"/>
      <c r="U17" s="709"/>
      <c r="V17" s="139"/>
      <c r="W17" s="710" t="s">
        <v>74</v>
      </c>
      <c r="X17" s="711"/>
      <c r="Y17" s="711"/>
      <c r="Z17" s="712"/>
      <c r="AA17" s="138"/>
      <c r="AB17" s="709" t="s">
        <v>75</v>
      </c>
      <c r="AC17" s="709"/>
      <c r="AD17" s="709"/>
      <c r="AE17" s="139"/>
      <c r="AF17" s="710" t="s">
        <v>74</v>
      </c>
      <c r="AG17" s="711"/>
      <c r="AH17" s="711"/>
      <c r="AI17" s="712"/>
      <c r="AJ17" s="138"/>
    </row>
    <row r="18" spans="1:36" ht="20.25" customHeight="1">
      <c r="A18" s="709" t="s">
        <v>73</v>
      </c>
      <c r="B18" s="709"/>
      <c r="C18" s="709"/>
      <c r="D18" s="156"/>
      <c r="E18" s="710" t="s">
        <v>72</v>
      </c>
      <c r="F18" s="711"/>
      <c r="G18" s="711"/>
      <c r="H18" s="712"/>
      <c r="I18" s="158"/>
      <c r="J18" s="709" t="s">
        <v>73</v>
      </c>
      <c r="K18" s="709"/>
      <c r="L18" s="709"/>
      <c r="M18" s="139"/>
      <c r="N18" s="710" t="s">
        <v>72</v>
      </c>
      <c r="O18" s="711"/>
      <c r="P18" s="711"/>
      <c r="Q18" s="712"/>
      <c r="R18" s="138"/>
      <c r="S18" s="709" t="s">
        <v>73</v>
      </c>
      <c r="T18" s="709"/>
      <c r="U18" s="709"/>
      <c r="V18" s="139"/>
      <c r="W18" s="710" t="s">
        <v>72</v>
      </c>
      <c r="X18" s="711"/>
      <c r="Y18" s="711"/>
      <c r="Z18" s="712"/>
      <c r="AA18" s="138"/>
      <c r="AB18" s="709" t="s">
        <v>73</v>
      </c>
      <c r="AC18" s="709"/>
      <c r="AD18" s="709"/>
      <c r="AE18" s="139"/>
      <c r="AF18" s="710" t="s">
        <v>72</v>
      </c>
      <c r="AG18" s="711"/>
      <c r="AH18" s="711"/>
      <c r="AI18" s="712"/>
      <c r="AJ18" s="138"/>
    </row>
    <row r="19" spans="1:36" ht="21" customHeight="1">
      <c r="A19" s="709" t="s">
        <v>71</v>
      </c>
      <c r="B19" s="709"/>
      <c r="C19" s="709"/>
      <c r="D19" s="156">
        <f>SUM(D20:D28)</f>
        <v>0</v>
      </c>
      <c r="E19" s="710" t="s">
        <v>69</v>
      </c>
      <c r="F19" s="711"/>
      <c r="G19" s="711"/>
      <c r="H19" s="712"/>
      <c r="I19" s="158">
        <f>SUM(I20:I28)</f>
        <v>0</v>
      </c>
      <c r="J19" s="709" t="s">
        <v>71</v>
      </c>
      <c r="K19" s="709"/>
      <c r="L19" s="709"/>
      <c r="M19" s="139">
        <f>SUM(M20:M28)</f>
        <v>0</v>
      </c>
      <c r="N19" s="713" t="s">
        <v>128</v>
      </c>
      <c r="O19" s="711"/>
      <c r="P19" s="711"/>
      <c r="Q19" s="712"/>
      <c r="R19" s="138">
        <f>SUM(R20:R28)</f>
        <v>0</v>
      </c>
      <c r="S19" s="709" t="s">
        <v>71</v>
      </c>
      <c r="T19" s="709"/>
      <c r="U19" s="709"/>
      <c r="V19" s="139">
        <f>SUM(V20:V28)</f>
        <v>0</v>
      </c>
      <c r="W19" s="713" t="s">
        <v>128</v>
      </c>
      <c r="X19" s="711"/>
      <c r="Y19" s="711"/>
      <c r="Z19" s="712"/>
      <c r="AA19" s="138">
        <f>SUM(AA20:AA28)</f>
        <v>0</v>
      </c>
      <c r="AB19" s="709" t="s">
        <v>71</v>
      </c>
      <c r="AC19" s="709"/>
      <c r="AD19" s="709"/>
      <c r="AE19" s="139">
        <f>SUM(AE20:AE28)</f>
        <v>0</v>
      </c>
      <c r="AF19" s="713" t="s">
        <v>128</v>
      </c>
      <c r="AG19" s="711"/>
      <c r="AH19" s="711"/>
      <c r="AI19" s="712"/>
      <c r="AJ19" s="138">
        <f>SUM(AJ20:AJ28)</f>
        <v>0</v>
      </c>
    </row>
    <row r="20" spans="1:36" ht="12.75" customHeight="1">
      <c r="A20" s="141"/>
      <c r="B20" s="693" t="s">
        <v>171</v>
      </c>
      <c r="C20" s="693"/>
      <c r="D20" s="157"/>
      <c r="E20" s="143"/>
      <c r="F20" s="144"/>
      <c r="G20" s="145"/>
      <c r="H20" s="146" t="s">
        <v>127</v>
      </c>
      <c r="I20" s="157"/>
      <c r="J20" s="141"/>
      <c r="K20" s="693" t="s">
        <v>171</v>
      </c>
      <c r="L20" s="693"/>
      <c r="M20" s="142"/>
      <c r="N20" s="143"/>
      <c r="O20" s="144"/>
      <c r="P20" s="145"/>
      <c r="Q20" s="146" t="s">
        <v>127</v>
      </c>
      <c r="R20" s="142"/>
      <c r="S20" s="141"/>
      <c r="T20" s="693" t="s">
        <v>171</v>
      </c>
      <c r="U20" s="693"/>
      <c r="V20" s="142"/>
      <c r="W20" s="143"/>
      <c r="X20" s="144"/>
      <c r="Y20" s="145"/>
      <c r="Z20" s="146" t="s">
        <v>127</v>
      </c>
      <c r="AA20" s="142"/>
      <c r="AB20" s="141"/>
      <c r="AC20" s="693" t="s">
        <v>171</v>
      </c>
      <c r="AD20" s="693"/>
      <c r="AE20" s="142"/>
      <c r="AF20" s="143"/>
      <c r="AG20" s="144"/>
      <c r="AH20" s="145"/>
      <c r="AI20" s="146" t="s">
        <v>127</v>
      </c>
      <c r="AJ20" s="142"/>
    </row>
    <row r="21" spans="1:36" ht="12.75" customHeight="1">
      <c r="A21" s="147"/>
      <c r="B21" s="694" t="s">
        <v>172</v>
      </c>
      <c r="C21" s="694"/>
      <c r="D21" s="157"/>
      <c r="E21" s="148"/>
      <c r="F21" s="144"/>
      <c r="G21" s="695" t="s">
        <v>127</v>
      </c>
      <c r="H21" s="696"/>
      <c r="I21" s="157"/>
      <c r="J21" s="147"/>
      <c r="K21" s="694" t="s">
        <v>172</v>
      </c>
      <c r="L21" s="694"/>
      <c r="M21" s="142"/>
      <c r="N21" s="148"/>
      <c r="O21" s="144"/>
      <c r="P21" s="695" t="s">
        <v>127</v>
      </c>
      <c r="Q21" s="696"/>
      <c r="R21" s="142"/>
      <c r="S21" s="147"/>
      <c r="T21" s="694" t="s">
        <v>172</v>
      </c>
      <c r="U21" s="694"/>
      <c r="V21" s="142"/>
      <c r="W21" s="148"/>
      <c r="X21" s="144"/>
      <c r="Y21" s="695" t="s">
        <v>127</v>
      </c>
      <c r="Z21" s="696"/>
      <c r="AA21" s="142"/>
      <c r="AB21" s="147"/>
      <c r="AC21" s="694" t="s">
        <v>172</v>
      </c>
      <c r="AD21" s="694"/>
      <c r="AE21" s="142"/>
      <c r="AF21" s="148"/>
      <c r="AG21" s="144"/>
      <c r="AH21" s="695" t="s">
        <v>127</v>
      </c>
      <c r="AI21" s="696"/>
      <c r="AJ21" s="142"/>
    </row>
    <row r="22" spans="1:36" ht="12.75" customHeight="1">
      <c r="A22" s="147"/>
      <c r="B22" s="694" t="s">
        <v>118</v>
      </c>
      <c r="C22" s="694"/>
      <c r="D22" s="157"/>
      <c r="E22" s="148"/>
      <c r="F22" s="144"/>
      <c r="G22" s="695" t="s">
        <v>127</v>
      </c>
      <c r="H22" s="695"/>
      <c r="I22" s="157"/>
      <c r="J22" s="147"/>
      <c r="K22" s="694" t="s">
        <v>118</v>
      </c>
      <c r="L22" s="694"/>
      <c r="M22" s="142"/>
      <c r="N22" s="148"/>
      <c r="O22" s="144"/>
      <c r="P22" s="695" t="s">
        <v>127</v>
      </c>
      <c r="Q22" s="695"/>
      <c r="R22" s="142"/>
      <c r="S22" s="147"/>
      <c r="T22" s="694" t="s">
        <v>118</v>
      </c>
      <c r="U22" s="694"/>
      <c r="V22" s="142"/>
      <c r="W22" s="148"/>
      <c r="X22" s="144"/>
      <c r="Y22" s="695" t="s">
        <v>127</v>
      </c>
      <c r="Z22" s="695"/>
      <c r="AA22" s="142"/>
      <c r="AB22" s="147"/>
      <c r="AC22" s="694" t="s">
        <v>118</v>
      </c>
      <c r="AD22" s="694"/>
      <c r="AE22" s="142"/>
      <c r="AF22" s="148"/>
      <c r="AG22" s="144"/>
      <c r="AH22" s="695" t="s">
        <v>127</v>
      </c>
      <c r="AI22" s="695"/>
      <c r="AJ22" s="142"/>
    </row>
    <row r="23" spans="1:36" ht="13.5" customHeight="1">
      <c r="A23" s="147"/>
      <c r="B23" s="694" t="s">
        <v>119</v>
      </c>
      <c r="C23" s="694"/>
      <c r="D23" s="157"/>
      <c r="E23" s="148"/>
      <c r="F23" s="144"/>
      <c r="G23" s="145"/>
      <c r="H23" s="146" t="s">
        <v>127</v>
      </c>
      <c r="I23" s="157"/>
      <c r="J23" s="147"/>
      <c r="K23" s="694" t="s">
        <v>119</v>
      </c>
      <c r="L23" s="694"/>
      <c r="M23" s="142"/>
      <c r="N23" s="148"/>
      <c r="O23" s="144"/>
      <c r="P23" s="145"/>
      <c r="Q23" s="146" t="s">
        <v>127</v>
      </c>
      <c r="R23" s="142"/>
      <c r="S23" s="147"/>
      <c r="T23" s="694" t="s">
        <v>119</v>
      </c>
      <c r="U23" s="694"/>
      <c r="V23" s="142"/>
      <c r="W23" s="148"/>
      <c r="X23" s="144"/>
      <c r="Y23" s="145"/>
      <c r="Z23" s="146" t="s">
        <v>127</v>
      </c>
      <c r="AA23" s="142"/>
      <c r="AB23" s="147"/>
      <c r="AC23" s="694" t="s">
        <v>119</v>
      </c>
      <c r="AD23" s="694"/>
      <c r="AE23" s="142"/>
      <c r="AF23" s="148"/>
      <c r="AG23" s="144"/>
      <c r="AH23" s="145"/>
      <c r="AI23" s="146" t="s">
        <v>127</v>
      </c>
      <c r="AJ23" s="142"/>
    </row>
    <row r="24" spans="1:36" ht="13.5" customHeight="1">
      <c r="A24" s="147"/>
      <c r="B24" s="694" t="s">
        <v>120</v>
      </c>
      <c r="C24" s="694"/>
      <c r="D24" s="157"/>
      <c r="E24" s="148"/>
      <c r="F24" s="144"/>
      <c r="G24" s="695" t="s">
        <v>127</v>
      </c>
      <c r="H24" s="696"/>
      <c r="I24" s="157"/>
      <c r="J24" s="147"/>
      <c r="K24" s="694" t="s">
        <v>120</v>
      </c>
      <c r="L24" s="694"/>
      <c r="M24" s="142"/>
      <c r="N24" s="148"/>
      <c r="O24" s="144"/>
      <c r="P24" s="695" t="s">
        <v>127</v>
      </c>
      <c r="Q24" s="696"/>
      <c r="R24" s="142"/>
      <c r="S24" s="147"/>
      <c r="T24" s="694" t="s">
        <v>120</v>
      </c>
      <c r="U24" s="694"/>
      <c r="V24" s="142"/>
      <c r="W24" s="148"/>
      <c r="X24" s="144"/>
      <c r="Y24" s="695" t="s">
        <v>127</v>
      </c>
      <c r="Z24" s="696"/>
      <c r="AA24" s="142"/>
      <c r="AB24" s="147"/>
      <c r="AC24" s="694" t="s">
        <v>120</v>
      </c>
      <c r="AD24" s="694"/>
      <c r="AE24" s="142"/>
      <c r="AF24" s="148"/>
      <c r="AG24" s="144"/>
      <c r="AH24" s="695" t="s">
        <v>127</v>
      </c>
      <c r="AI24" s="696"/>
      <c r="AJ24" s="142"/>
    </row>
    <row r="25" spans="1:36" ht="13.5" customHeight="1">
      <c r="A25" s="147"/>
      <c r="B25" s="694" t="s">
        <v>124</v>
      </c>
      <c r="C25" s="704"/>
      <c r="D25" s="157"/>
      <c r="E25" s="148"/>
      <c r="F25" s="144"/>
      <c r="G25" s="695" t="s">
        <v>127</v>
      </c>
      <c r="H25" s="695"/>
      <c r="I25" s="157"/>
      <c r="J25" s="147"/>
      <c r="K25" s="694" t="s">
        <v>173</v>
      </c>
      <c r="L25" s="704"/>
      <c r="M25" s="142"/>
      <c r="N25" s="148"/>
      <c r="O25" s="144"/>
      <c r="P25" s="695" t="s">
        <v>127</v>
      </c>
      <c r="Q25" s="695"/>
      <c r="R25" s="142"/>
      <c r="S25" s="147"/>
      <c r="T25" s="694" t="s">
        <v>173</v>
      </c>
      <c r="U25" s="704"/>
      <c r="V25" s="142"/>
      <c r="W25" s="148"/>
      <c r="X25" s="144"/>
      <c r="Y25" s="695" t="s">
        <v>127</v>
      </c>
      <c r="Z25" s="695"/>
      <c r="AA25" s="142"/>
      <c r="AB25" s="147"/>
      <c r="AC25" s="694" t="s">
        <v>173</v>
      </c>
      <c r="AD25" s="704"/>
      <c r="AE25" s="142"/>
      <c r="AF25" s="148"/>
      <c r="AG25" s="144"/>
      <c r="AH25" s="695" t="s">
        <v>127</v>
      </c>
      <c r="AI25" s="695"/>
      <c r="AJ25" s="142"/>
    </row>
    <row r="26" spans="1:36" ht="13.5" customHeight="1">
      <c r="A26" s="147"/>
      <c r="B26" s="149"/>
      <c r="C26" s="150" t="s">
        <v>127</v>
      </c>
      <c r="D26" s="157"/>
      <c r="E26" s="148"/>
      <c r="F26" s="144"/>
      <c r="G26" s="145"/>
      <c r="H26" s="146" t="s">
        <v>127</v>
      </c>
      <c r="I26" s="157"/>
      <c r="J26" s="147"/>
      <c r="K26" s="149"/>
      <c r="L26" s="150" t="s">
        <v>127</v>
      </c>
      <c r="M26" s="142"/>
      <c r="N26" s="148"/>
      <c r="O26" s="144"/>
      <c r="P26" s="145"/>
      <c r="Q26" s="146" t="s">
        <v>127</v>
      </c>
      <c r="R26" s="142"/>
      <c r="S26" s="147"/>
      <c r="T26" s="149"/>
      <c r="U26" s="150" t="s">
        <v>127</v>
      </c>
      <c r="V26" s="142"/>
      <c r="W26" s="148"/>
      <c r="X26" s="144"/>
      <c r="Y26" s="145"/>
      <c r="Z26" s="146" t="s">
        <v>127</v>
      </c>
      <c r="AA26" s="142"/>
      <c r="AB26" s="147"/>
      <c r="AC26" s="149"/>
      <c r="AD26" s="150" t="s">
        <v>127</v>
      </c>
      <c r="AE26" s="142"/>
      <c r="AF26" s="148"/>
      <c r="AG26" s="144"/>
      <c r="AH26" s="145"/>
      <c r="AI26" s="146" t="s">
        <v>127</v>
      </c>
      <c r="AJ26" s="142"/>
    </row>
    <row r="27" spans="1:36" ht="13.5" customHeight="1">
      <c r="A27" s="147"/>
      <c r="B27" s="698" t="s">
        <v>127</v>
      </c>
      <c r="C27" s="699"/>
      <c r="D27" s="157"/>
      <c r="E27" s="148"/>
      <c r="F27" s="144"/>
      <c r="G27" s="695" t="s">
        <v>127</v>
      </c>
      <c r="H27" s="696"/>
      <c r="I27" s="157"/>
      <c r="J27" s="147"/>
      <c r="K27" s="698" t="s">
        <v>127</v>
      </c>
      <c r="L27" s="699"/>
      <c r="M27" s="142"/>
      <c r="N27" s="148"/>
      <c r="O27" s="144"/>
      <c r="P27" s="695" t="s">
        <v>127</v>
      </c>
      <c r="Q27" s="696"/>
      <c r="R27" s="142"/>
      <c r="S27" s="147"/>
      <c r="T27" s="698" t="s">
        <v>127</v>
      </c>
      <c r="U27" s="699"/>
      <c r="V27" s="142"/>
      <c r="W27" s="148"/>
      <c r="X27" s="144"/>
      <c r="Y27" s="695" t="s">
        <v>127</v>
      </c>
      <c r="Z27" s="696"/>
      <c r="AA27" s="142"/>
      <c r="AB27" s="147"/>
      <c r="AC27" s="698" t="s">
        <v>127</v>
      </c>
      <c r="AD27" s="699"/>
      <c r="AE27" s="142"/>
      <c r="AF27" s="148"/>
      <c r="AG27" s="144"/>
      <c r="AH27" s="695" t="s">
        <v>127</v>
      </c>
      <c r="AI27" s="696"/>
      <c r="AJ27" s="142"/>
    </row>
    <row r="28" spans="1:36" ht="13.5" customHeight="1">
      <c r="A28" s="151"/>
      <c r="B28" s="698" t="s">
        <v>127</v>
      </c>
      <c r="C28" s="698"/>
      <c r="D28" s="157"/>
      <c r="E28" s="148"/>
      <c r="F28" s="144"/>
      <c r="G28" s="695" t="s">
        <v>127</v>
      </c>
      <c r="H28" s="695"/>
      <c r="I28" s="159"/>
      <c r="J28" s="147"/>
      <c r="K28" s="698" t="s">
        <v>127</v>
      </c>
      <c r="L28" s="698"/>
      <c r="M28" s="152"/>
      <c r="N28" s="148"/>
      <c r="O28" s="144"/>
      <c r="P28" s="695" t="s">
        <v>127</v>
      </c>
      <c r="Q28" s="695"/>
      <c r="R28" s="152"/>
      <c r="S28" s="147"/>
      <c r="T28" s="698" t="s">
        <v>127</v>
      </c>
      <c r="U28" s="698"/>
      <c r="V28" s="152"/>
      <c r="W28" s="148"/>
      <c r="X28" s="144"/>
      <c r="Y28" s="695" t="s">
        <v>127</v>
      </c>
      <c r="Z28" s="695"/>
      <c r="AA28" s="152"/>
      <c r="AB28" s="147"/>
      <c r="AC28" s="698" t="s">
        <v>127</v>
      </c>
      <c r="AD28" s="698"/>
      <c r="AE28" s="152"/>
      <c r="AF28" s="148"/>
      <c r="AG28" s="144"/>
      <c r="AH28" s="695" t="s">
        <v>127</v>
      </c>
      <c r="AI28" s="695"/>
      <c r="AJ28" s="152"/>
    </row>
    <row r="29" spans="1:36" ht="21" customHeight="1">
      <c r="A29" s="153" t="s">
        <v>14</v>
      </c>
      <c r="B29" s="154"/>
      <c r="C29" s="154"/>
      <c r="D29" s="138">
        <f>SUM(D9:D19)</f>
        <v>0</v>
      </c>
      <c r="E29" s="700" t="s">
        <v>14</v>
      </c>
      <c r="F29" s="701"/>
      <c r="G29" s="701"/>
      <c r="H29" s="702"/>
      <c r="I29" s="138">
        <f>SUM(I9:I19)</f>
        <v>0</v>
      </c>
      <c r="J29" s="153" t="s">
        <v>14</v>
      </c>
      <c r="K29" s="154"/>
      <c r="L29" s="154"/>
      <c r="M29" s="138">
        <f>SUM(M9:M19)</f>
        <v>0</v>
      </c>
      <c r="N29" s="700" t="s">
        <v>14</v>
      </c>
      <c r="O29" s="701"/>
      <c r="P29" s="701"/>
      <c r="Q29" s="702"/>
      <c r="R29" s="138">
        <f>SUM(R9:R19)</f>
        <v>0</v>
      </c>
      <c r="S29" s="153" t="s">
        <v>14</v>
      </c>
      <c r="T29" s="154"/>
      <c r="U29" s="154"/>
      <c r="V29" s="138">
        <f>SUM(V9:V19)</f>
        <v>0</v>
      </c>
      <c r="W29" s="700" t="s">
        <v>14</v>
      </c>
      <c r="X29" s="701"/>
      <c r="Y29" s="701"/>
      <c r="Z29" s="702"/>
      <c r="AA29" s="138">
        <f>SUM(AA9:AA19)</f>
        <v>0</v>
      </c>
      <c r="AB29" s="153" t="s">
        <v>14</v>
      </c>
      <c r="AC29" s="154"/>
      <c r="AD29" s="154"/>
      <c r="AE29" s="138">
        <f>SUM(AE9:AE19)</f>
        <v>0</v>
      </c>
      <c r="AF29" s="700" t="s">
        <v>14</v>
      </c>
      <c r="AG29" s="701"/>
      <c r="AH29" s="701"/>
      <c r="AI29" s="702"/>
      <c r="AJ29" s="138">
        <f>SUM(AJ9:AJ19)</f>
        <v>0</v>
      </c>
    </row>
    <row r="30" spans="1:36" ht="65.25" customHeight="1">
      <c r="A30" s="703" t="s">
        <v>70</v>
      </c>
      <c r="B30" s="703"/>
      <c r="C30" s="703"/>
      <c r="D30" s="703"/>
      <c r="E30" s="703"/>
      <c r="F30" s="703"/>
      <c r="G30" s="703"/>
      <c r="H30" s="703"/>
      <c r="I30" s="703"/>
      <c r="J30" s="703" t="s">
        <v>70</v>
      </c>
      <c r="K30" s="703"/>
      <c r="L30" s="703"/>
      <c r="M30" s="703"/>
      <c r="N30" s="703"/>
      <c r="O30" s="703"/>
      <c r="P30" s="703"/>
      <c r="Q30" s="703"/>
      <c r="R30" s="703"/>
      <c r="S30" s="703" t="s">
        <v>70</v>
      </c>
      <c r="T30" s="703"/>
      <c r="U30" s="703"/>
      <c r="V30" s="703"/>
      <c r="W30" s="703"/>
      <c r="X30" s="703"/>
      <c r="Y30" s="703"/>
      <c r="Z30" s="703"/>
      <c r="AA30" s="703"/>
      <c r="AB30" s="703" t="s">
        <v>70</v>
      </c>
      <c r="AC30" s="703"/>
      <c r="AD30" s="703"/>
      <c r="AE30" s="703"/>
      <c r="AF30" s="703"/>
      <c r="AG30" s="703"/>
      <c r="AH30" s="703"/>
      <c r="AI30" s="703"/>
      <c r="AJ30" s="703"/>
    </row>
    <row r="31" spans="1:36" ht="26.25" customHeight="1">
      <c r="A31" s="733"/>
      <c r="B31" s="733"/>
      <c r="C31" s="733"/>
      <c r="D31" s="734"/>
      <c r="E31" s="155"/>
      <c r="F31" s="155"/>
      <c r="G31" s="735"/>
      <c r="H31" s="735"/>
      <c r="I31" s="735"/>
      <c r="J31" s="705"/>
      <c r="K31" s="705"/>
      <c r="L31" s="705"/>
      <c r="M31" s="706"/>
      <c r="N31" s="155"/>
      <c r="O31" s="155"/>
      <c r="P31" s="707"/>
      <c r="Q31" s="707"/>
      <c r="R31" s="707"/>
      <c r="S31" s="705"/>
      <c r="T31" s="705"/>
      <c r="U31" s="705"/>
      <c r="V31" s="706"/>
      <c r="W31" s="155"/>
      <c r="X31" s="155"/>
      <c r="Y31" s="707"/>
      <c r="Z31" s="707"/>
      <c r="AA31" s="707"/>
      <c r="AB31" s="705"/>
      <c r="AC31" s="705"/>
      <c r="AD31" s="705"/>
      <c r="AE31" s="706"/>
      <c r="AF31" s="155"/>
      <c r="AG31" s="155"/>
      <c r="AH31" s="707"/>
      <c r="AI31" s="707"/>
      <c r="AJ31" s="707"/>
    </row>
    <row r="32" spans="1:36">
      <c r="A32" s="697" t="s">
        <v>126</v>
      </c>
      <c r="B32" s="697"/>
      <c r="C32" s="697"/>
      <c r="D32" s="697"/>
      <c r="E32" s="155"/>
      <c r="F32" s="23"/>
      <c r="G32" s="697" t="s">
        <v>65</v>
      </c>
      <c r="H32" s="697"/>
      <c r="I32" s="697"/>
      <c r="J32" s="697" t="s">
        <v>126</v>
      </c>
      <c r="K32" s="697"/>
      <c r="L32" s="697"/>
      <c r="M32" s="697"/>
      <c r="N32" s="155"/>
      <c r="O32" s="23"/>
      <c r="P32" s="697" t="s">
        <v>65</v>
      </c>
      <c r="Q32" s="697"/>
      <c r="R32" s="697"/>
      <c r="S32" s="697" t="s">
        <v>126</v>
      </c>
      <c r="T32" s="697"/>
      <c r="U32" s="697"/>
      <c r="V32" s="697"/>
      <c r="W32" s="155"/>
      <c r="X32" s="23"/>
      <c r="Y32" s="697" t="s">
        <v>65</v>
      </c>
      <c r="Z32" s="697"/>
      <c r="AA32" s="697"/>
      <c r="AB32" s="697" t="s">
        <v>126</v>
      </c>
      <c r="AC32" s="697"/>
      <c r="AD32" s="697"/>
      <c r="AE32" s="697"/>
      <c r="AF32" s="155"/>
      <c r="AG32" s="23"/>
      <c r="AH32" s="697" t="s">
        <v>65</v>
      </c>
      <c r="AI32" s="697"/>
      <c r="AJ32" s="697"/>
    </row>
  </sheetData>
  <sheetProtection password="ED1A" sheet="1" objects="1" scenarios="1" selectLockedCells="1"/>
  <mergeCells count="208">
    <mergeCell ref="A32:D32"/>
    <mergeCell ref="G32:I32"/>
    <mergeCell ref="E1:E2"/>
    <mergeCell ref="A3:B3"/>
    <mergeCell ref="C3:I3"/>
    <mergeCell ref="B4:C4"/>
    <mergeCell ref="D4:E4"/>
    <mergeCell ref="F4:I4"/>
    <mergeCell ref="A5:D8"/>
    <mergeCell ref="A9:C9"/>
    <mergeCell ref="A10:C10"/>
    <mergeCell ref="A11:C11"/>
    <mergeCell ref="A12:C12"/>
    <mergeCell ref="A13:C13"/>
    <mergeCell ref="A15:C15"/>
    <mergeCell ref="A16:C16"/>
    <mergeCell ref="B20:C20"/>
    <mergeCell ref="B21:C21"/>
    <mergeCell ref="B22:C22"/>
    <mergeCell ref="A30:I30"/>
    <mergeCell ref="A31:D31"/>
    <mergeCell ref="G31:I31"/>
    <mergeCell ref="B24:C24"/>
    <mergeCell ref="B25:C25"/>
    <mergeCell ref="E5:I5"/>
    <mergeCell ref="A19:C19"/>
    <mergeCell ref="E6:H6"/>
    <mergeCell ref="E7:H7"/>
    <mergeCell ref="E8:H8"/>
    <mergeCell ref="E9:H9"/>
    <mergeCell ref="E10:H10"/>
    <mergeCell ref="E11:H11"/>
    <mergeCell ref="A17:C17"/>
    <mergeCell ref="A18:C18"/>
    <mergeCell ref="E16:H16"/>
    <mergeCell ref="E17:H17"/>
    <mergeCell ref="E18:H18"/>
    <mergeCell ref="E19:H19"/>
    <mergeCell ref="N19:Q19"/>
    <mergeCell ref="K20:L20"/>
    <mergeCell ref="S11:U11"/>
    <mergeCell ref="S15:U15"/>
    <mergeCell ref="S19:U19"/>
    <mergeCell ref="E12:H12"/>
    <mergeCell ref="E13:H13"/>
    <mergeCell ref="E14:H14"/>
    <mergeCell ref="E15:H15"/>
    <mergeCell ref="N14:Q14"/>
    <mergeCell ref="J15:L15"/>
    <mergeCell ref="N15:Q15"/>
    <mergeCell ref="J9:L9"/>
    <mergeCell ref="N9:Q9"/>
    <mergeCell ref="J10:L10"/>
    <mergeCell ref="N10:Q10"/>
    <mergeCell ref="J11:L11"/>
    <mergeCell ref="N11:Q11"/>
    <mergeCell ref="J12:L12"/>
    <mergeCell ref="N12:Q12"/>
    <mergeCell ref="J13:L13"/>
    <mergeCell ref="N13:Q13"/>
    <mergeCell ref="N1:N2"/>
    <mergeCell ref="J3:K3"/>
    <mergeCell ref="L3:R3"/>
    <mergeCell ref="K4:L4"/>
    <mergeCell ref="M4:N4"/>
    <mergeCell ref="O4:R4"/>
    <mergeCell ref="J5:M8"/>
    <mergeCell ref="N5:R5"/>
    <mergeCell ref="N6:Q6"/>
    <mergeCell ref="N7:Q7"/>
    <mergeCell ref="N8:Q8"/>
    <mergeCell ref="K21:L21"/>
    <mergeCell ref="K22:L22"/>
    <mergeCell ref="K23:L23"/>
    <mergeCell ref="P22:Q22"/>
    <mergeCell ref="K24:L24"/>
    <mergeCell ref="K25:L25"/>
    <mergeCell ref="B27:C27"/>
    <mergeCell ref="B23:C23"/>
    <mergeCell ref="K28:L28"/>
    <mergeCell ref="G22:H22"/>
    <mergeCell ref="G24:H24"/>
    <mergeCell ref="G25:H25"/>
    <mergeCell ref="G27:H27"/>
    <mergeCell ref="G28:H28"/>
    <mergeCell ref="B28:C28"/>
    <mergeCell ref="J30:R30"/>
    <mergeCell ref="J31:M31"/>
    <mergeCell ref="P31:R31"/>
    <mergeCell ref="P24:Q24"/>
    <mergeCell ref="P25:Q25"/>
    <mergeCell ref="P27:Q27"/>
    <mergeCell ref="P28:Q28"/>
    <mergeCell ref="J32:M32"/>
    <mergeCell ref="P32:R32"/>
    <mergeCell ref="K27:L27"/>
    <mergeCell ref="W6:Z6"/>
    <mergeCell ref="W7:Z7"/>
    <mergeCell ref="W8:Z8"/>
    <mergeCell ref="S9:U9"/>
    <mergeCell ref="W9:Z9"/>
    <mergeCell ref="S10:U10"/>
    <mergeCell ref="W10:Z10"/>
    <mergeCell ref="P21:Q21"/>
    <mergeCell ref="G21:H21"/>
    <mergeCell ref="S17:U17"/>
    <mergeCell ref="W17:Z17"/>
    <mergeCell ref="S18:U18"/>
    <mergeCell ref="W18:Z18"/>
    <mergeCell ref="W19:Z19"/>
    <mergeCell ref="T20:U20"/>
    <mergeCell ref="T21:U21"/>
    <mergeCell ref="Y21:Z21"/>
    <mergeCell ref="J16:L16"/>
    <mergeCell ref="N16:Q16"/>
    <mergeCell ref="J17:L17"/>
    <mergeCell ref="N17:Q17"/>
    <mergeCell ref="J18:L18"/>
    <mergeCell ref="N18:Q18"/>
    <mergeCell ref="J19:L19"/>
    <mergeCell ref="E29:H29"/>
    <mergeCell ref="N29:Q29"/>
    <mergeCell ref="W1:W2"/>
    <mergeCell ref="S3:T3"/>
    <mergeCell ref="U3:AA3"/>
    <mergeCell ref="T4:U4"/>
    <mergeCell ref="V4:W4"/>
    <mergeCell ref="X4:AA4"/>
    <mergeCell ref="S5:V8"/>
    <mergeCell ref="W5:AA5"/>
    <mergeCell ref="W11:Z11"/>
    <mergeCell ref="S12:U12"/>
    <mergeCell ref="W12:Z12"/>
    <mergeCell ref="S13:U13"/>
    <mergeCell ref="W13:Z13"/>
    <mergeCell ref="W14:Z14"/>
    <mergeCell ref="W15:Z15"/>
    <mergeCell ref="S16:U16"/>
    <mergeCell ref="W16:Z16"/>
    <mergeCell ref="T22:U22"/>
    <mergeCell ref="Y22:Z22"/>
    <mergeCell ref="T23:U23"/>
    <mergeCell ref="T24:U24"/>
    <mergeCell ref="Y24:Z24"/>
    <mergeCell ref="T25:U25"/>
    <mergeCell ref="Y25:Z25"/>
    <mergeCell ref="T27:U27"/>
    <mergeCell ref="Y27:Z27"/>
    <mergeCell ref="T28:U28"/>
    <mergeCell ref="Y28:Z28"/>
    <mergeCell ref="W29:Z29"/>
    <mergeCell ref="S30:AA30"/>
    <mergeCell ref="S31:V31"/>
    <mergeCell ref="Y31:AA31"/>
    <mergeCell ref="S32:V32"/>
    <mergeCell ref="Y32:AA32"/>
    <mergeCell ref="AF1:AF2"/>
    <mergeCell ref="AB3:AC3"/>
    <mergeCell ref="AD3:AJ3"/>
    <mergeCell ref="AC4:AD4"/>
    <mergeCell ref="AE4:AF4"/>
    <mergeCell ref="AG4:AJ4"/>
    <mergeCell ref="AB5:AE8"/>
    <mergeCell ref="AF5:AJ5"/>
    <mergeCell ref="AF6:AI6"/>
    <mergeCell ref="AF7:AI7"/>
    <mergeCell ref="AF8:AI8"/>
    <mergeCell ref="AB9:AD9"/>
    <mergeCell ref="AF9:AI9"/>
    <mergeCell ref="AB10:AD10"/>
    <mergeCell ref="AF10:AI10"/>
    <mergeCell ref="AB11:AD11"/>
    <mergeCell ref="AF11:AI11"/>
    <mergeCell ref="AB12:AD12"/>
    <mergeCell ref="AF12:AI12"/>
    <mergeCell ref="AB13:AD13"/>
    <mergeCell ref="AF13:AI13"/>
    <mergeCell ref="AF14:AI14"/>
    <mergeCell ref="AB15:AD15"/>
    <mergeCell ref="AF15:AI15"/>
    <mergeCell ref="AB16:AD16"/>
    <mergeCell ref="AF16:AI16"/>
    <mergeCell ref="AB17:AD17"/>
    <mergeCell ref="AF17:AI17"/>
    <mergeCell ref="AB18:AD18"/>
    <mergeCell ref="AF18:AI18"/>
    <mergeCell ref="AB19:AD19"/>
    <mergeCell ref="AF19:AI19"/>
    <mergeCell ref="AC20:AD20"/>
    <mergeCell ref="AC21:AD21"/>
    <mergeCell ref="AH21:AI21"/>
    <mergeCell ref="AB32:AE32"/>
    <mergeCell ref="AH32:AJ32"/>
    <mergeCell ref="AC27:AD27"/>
    <mergeCell ref="AH27:AI27"/>
    <mergeCell ref="AC28:AD28"/>
    <mergeCell ref="AH28:AI28"/>
    <mergeCell ref="AF29:AI29"/>
    <mergeCell ref="AB30:AJ30"/>
    <mergeCell ref="AC22:AD22"/>
    <mergeCell ref="AH22:AI22"/>
    <mergeCell ref="AC23:AD23"/>
    <mergeCell ref="AC24:AD24"/>
    <mergeCell ref="AH24:AI24"/>
    <mergeCell ref="AC25:AD25"/>
    <mergeCell ref="AH25:AI25"/>
    <mergeCell ref="AB31:AE31"/>
    <mergeCell ref="AH31:AJ31"/>
  </mergeCells>
  <pageMargins left="0.37" right="0.25" top="1.1000000000000001" bottom="0.67" header="0.25" footer="0.3"/>
  <pageSetup orientation="portrait" r:id="rId1"/>
  <headerFooter>
    <oddHeader>&amp;L&amp;G&amp;CARKANSAS DEPARTMENT OF FINANCE AND ADMINISTRATION
OFFICE OF INTERGOVERNMENTAL SERVICES
VICTIMS OF CRIME (VOCA)
 &amp;"-,Bold"&amp;UQUARTERLY  PERFORMANCE REPORT</oddHeader>
    <oddFooter xml:space="preserve">&amp;L&amp;9DFA/IGS 2012-2013&amp;C&amp;"-,Bold"&amp;8
ATTACH GOALS AND OBJECTIVES REPORT AND QUARTERLY STATISTICAL SUMMARY REPORT&amp;"-,Regular"&amp;11
</oddFooter>
  </headerFooter>
  <legacyDrawingHF r:id="rId2"/>
</worksheet>
</file>

<file path=xl/worksheets/sheet43.xml><?xml version="1.0" encoding="utf-8"?>
<worksheet xmlns="http://schemas.openxmlformats.org/spreadsheetml/2006/main" xmlns:r="http://schemas.openxmlformats.org/officeDocument/2006/relationships">
  <sheetPr codeName="Sheet49">
    <tabColor theme="9" tint="0.39997558519241921"/>
  </sheetPr>
  <dimension ref="A1:I33"/>
  <sheetViews>
    <sheetView topLeftCell="A16" workbookViewId="0">
      <selection activeCell="A32" sqref="A32:D32"/>
    </sheetView>
  </sheetViews>
  <sheetFormatPr defaultColWidth="9.1796875" defaultRowHeight="14.5"/>
  <cols>
    <col min="1" max="1" width="11.81640625" style="131" customWidth="1"/>
    <col min="2" max="2" width="12" style="131" customWidth="1"/>
    <col min="3" max="3" width="9.453125" style="131" customWidth="1"/>
    <col min="4" max="4" width="10" style="131" customWidth="1"/>
    <col min="5" max="5" width="11.81640625" style="131" customWidth="1"/>
    <col min="6" max="6" width="11.1796875" style="131" customWidth="1"/>
    <col min="7" max="7" width="11.81640625" style="131" customWidth="1"/>
    <col min="8" max="8" width="11" style="131" customWidth="1"/>
    <col min="9" max="9" width="10.7265625" style="131" customWidth="1"/>
    <col min="10" max="16384" width="9.1796875" style="131"/>
  </cols>
  <sheetData>
    <row r="1" spans="1:9" ht="25.5" customHeight="1"/>
    <row r="2" spans="1:9" ht="21.75" customHeight="1">
      <c r="E2" s="714" t="s">
        <v>98</v>
      </c>
      <c r="F2" s="736" t="s">
        <v>168</v>
      </c>
      <c r="G2" s="737"/>
      <c r="H2" s="737"/>
      <c r="I2" s="738"/>
    </row>
    <row r="3" spans="1:9" ht="20.25" customHeight="1">
      <c r="E3" s="715"/>
      <c r="F3" s="739"/>
      <c r="G3" s="740"/>
      <c r="H3" s="740"/>
      <c r="I3" s="741"/>
    </row>
    <row r="4" spans="1:9" ht="29.25" customHeight="1">
      <c r="A4" s="716" t="s">
        <v>114</v>
      </c>
      <c r="B4" s="716"/>
      <c r="C4" s="730" t="str">
        <f>'SUBGRANT INFORMATION'!B3</f>
        <v>ABC Project</v>
      </c>
      <c r="D4" s="731"/>
      <c r="E4" s="731"/>
      <c r="F4" s="731"/>
      <c r="G4" s="731"/>
      <c r="H4" s="731"/>
      <c r="I4" s="732"/>
    </row>
    <row r="5" spans="1:9" ht="35.25" customHeight="1">
      <c r="A5" s="137" t="s">
        <v>93</v>
      </c>
      <c r="B5" s="720">
        <f>'SUBGRANT INFORMATION'!B8</f>
        <v>13890</v>
      </c>
      <c r="C5" s="721"/>
      <c r="D5" s="722" t="s">
        <v>21</v>
      </c>
      <c r="E5" s="722"/>
      <c r="F5" s="720" t="str">
        <f>'SUBGRANT INFORMATION'!B20</f>
        <v>Debbie Bousquet/Board Chair</v>
      </c>
      <c r="G5" s="723"/>
      <c r="H5" s="723"/>
      <c r="I5" s="721"/>
    </row>
    <row r="6" spans="1:9" ht="31.5" customHeight="1">
      <c r="A6" s="724" t="s">
        <v>115</v>
      </c>
      <c r="B6" s="724"/>
      <c r="C6" s="724"/>
      <c r="D6" s="724"/>
      <c r="E6" s="726" t="s">
        <v>121</v>
      </c>
      <c r="F6" s="727"/>
      <c r="G6" s="727"/>
      <c r="H6" s="727"/>
      <c r="I6" s="728"/>
    </row>
    <row r="7" spans="1:9" ht="18.75" customHeight="1">
      <c r="A7" s="724"/>
      <c r="B7" s="724"/>
      <c r="C7" s="724"/>
      <c r="D7" s="725"/>
      <c r="E7" s="710" t="s">
        <v>92</v>
      </c>
      <c r="F7" s="711"/>
      <c r="G7" s="711"/>
      <c r="H7" s="712"/>
      <c r="I7" s="138">
        <f>'VOCA QPR REPORTS'!I6+'VOCA QPR REPORTS'!R6+'VOCA QPR REPORTS'!AA6+'VOCA QPR REPORTS'!AJ6</f>
        <v>0</v>
      </c>
    </row>
    <row r="8" spans="1:9" ht="19.5" customHeight="1">
      <c r="A8" s="724"/>
      <c r="B8" s="724"/>
      <c r="C8" s="724"/>
      <c r="D8" s="725"/>
      <c r="E8" s="710" t="s">
        <v>122</v>
      </c>
      <c r="F8" s="711"/>
      <c r="G8" s="711"/>
      <c r="H8" s="712"/>
      <c r="I8" s="138">
        <f>'VOCA QPR REPORTS'!I7+'VOCA QPR REPORTS'!R7+'VOCA QPR REPORTS'!AA7+'VOCA QPR REPORTS'!AJ7</f>
        <v>0</v>
      </c>
    </row>
    <row r="9" spans="1:9" ht="21.75" customHeight="1">
      <c r="A9" s="724"/>
      <c r="B9" s="724"/>
      <c r="C9" s="724"/>
      <c r="D9" s="725"/>
      <c r="E9" s="710" t="s">
        <v>91</v>
      </c>
      <c r="F9" s="711"/>
      <c r="G9" s="711"/>
      <c r="H9" s="712"/>
      <c r="I9" s="138">
        <f>'VOCA QPR REPORTS'!I8+'VOCA QPR REPORTS'!R8+'VOCA QPR REPORTS'!AA8+'VOCA QPR REPORTS'!AJ8</f>
        <v>0</v>
      </c>
    </row>
    <row r="10" spans="1:9" ht="23.25" customHeight="1">
      <c r="A10" s="729" t="s">
        <v>90</v>
      </c>
      <c r="B10" s="729"/>
      <c r="C10" s="729"/>
      <c r="D10" s="139">
        <f>'VOCA QPR REPORTS'!D9+'VOCA QPR REPORTS'!M9+'VOCA QPR REPORTS'!V9+'VOCA QPR REPORTS'!AE9</f>
        <v>0</v>
      </c>
      <c r="E10" s="710" t="s">
        <v>89</v>
      </c>
      <c r="F10" s="711"/>
      <c r="G10" s="711"/>
      <c r="H10" s="712"/>
      <c r="I10" s="138">
        <f>'VOCA QPR REPORTS'!I9+'VOCA QPR REPORTS'!R9+'VOCA QPR REPORTS'!AA9+'VOCA QPR REPORTS'!AJ9</f>
        <v>0</v>
      </c>
    </row>
    <row r="11" spans="1:9" ht="21" customHeight="1">
      <c r="A11" s="729" t="s">
        <v>88</v>
      </c>
      <c r="B11" s="729"/>
      <c r="C11" s="729"/>
      <c r="D11" s="139">
        <f>'VOCA QPR REPORTS'!D10+'VOCA QPR REPORTS'!M10+'VOCA QPR REPORTS'!V10+'VOCA QPR REPORTS'!AE10</f>
        <v>0</v>
      </c>
      <c r="E11" s="710" t="s">
        <v>87</v>
      </c>
      <c r="F11" s="711"/>
      <c r="G11" s="711"/>
      <c r="H11" s="712"/>
      <c r="I11" s="138">
        <f>'VOCA QPR REPORTS'!I10+'VOCA QPR REPORTS'!R10+'VOCA QPR REPORTS'!AA10+'VOCA QPR REPORTS'!AJ10</f>
        <v>0</v>
      </c>
    </row>
    <row r="12" spans="1:9" ht="23.25" customHeight="1">
      <c r="A12" s="729" t="s">
        <v>86</v>
      </c>
      <c r="B12" s="729"/>
      <c r="C12" s="729"/>
      <c r="D12" s="139">
        <f>'VOCA QPR REPORTS'!D11+'VOCA QPR REPORTS'!M11+'VOCA QPR REPORTS'!V11+'VOCA QPR REPORTS'!AE11</f>
        <v>0</v>
      </c>
      <c r="E12" s="710" t="s">
        <v>85</v>
      </c>
      <c r="F12" s="711"/>
      <c r="G12" s="711"/>
      <c r="H12" s="712"/>
      <c r="I12" s="138">
        <f>'VOCA QPR REPORTS'!I11+'VOCA QPR REPORTS'!R11+'VOCA QPR REPORTS'!AA11+'VOCA QPR REPORTS'!AJ11</f>
        <v>0</v>
      </c>
    </row>
    <row r="13" spans="1:9" ht="20.25" customHeight="1">
      <c r="A13" s="709" t="s">
        <v>84</v>
      </c>
      <c r="B13" s="709"/>
      <c r="C13" s="709"/>
      <c r="D13" s="139">
        <f>'VOCA QPR REPORTS'!D12+'VOCA QPR REPORTS'!M12+'VOCA QPR REPORTS'!V12+'VOCA QPR REPORTS'!AE12</f>
        <v>0</v>
      </c>
      <c r="E13" s="710" t="s">
        <v>123</v>
      </c>
      <c r="F13" s="711"/>
      <c r="G13" s="711"/>
      <c r="H13" s="712"/>
      <c r="I13" s="138">
        <f>'VOCA QPR REPORTS'!I12+'VOCA QPR REPORTS'!R12+'VOCA QPR REPORTS'!AA12+'VOCA QPR REPORTS'!AJ12</f>
        <v>0</v>
      </c>
    </row>
    <row r="14" spans="1:9" ht="17.25" customHeight="1">
      <c r="A14" s="709" t="s">
        <v>83</v>
      </c>
      <c r="B14" s="709"/>
      <c r="C14" s="709"/>
      <c r="D14" s="139">
        <f>'VOCA QPR REPORTS'!D13+'VOCA QPR REPORTS'!M13+'VOCA QPR REPORTS'!V13+'VOCA QPR REPORTS'!AE13</f>
        <v>0</v>
      </c>
      <c r="E14" s="710" t="s">
        <v>82</v>
      </c>
      <c r="F14" s="711"/>
      <c r="G14" s="711"/>
      <c r="H14" s="712"/>
      <c r="I14" s="138">
        <f>'VOCA QPR REPORTS'!I13+'VOCA QPR REPORTS'!R13+'VOCA QPR REPORTS'!AA13+'VOCA QPR REPORTS'!AJ13</f>
        <v>0</v>
      </c>
    </row>
    <row r="15" spans="1:9" ht="19.5" customHeight="1">
      <c r="A15" s="140" t="s">
        <v>81</v>
      </c>
      <c r="B15" s="140"/>
      <c r="C15" s="140"/>
      <c r="D15" s="139">
        <f>'VOCA QPR REPORTS'!D14+'VOCA QPR REPORTS'!M14+'VOCA QPR REPORTS'!V14+'VOCA QPR REPORTS'!AE14</f>
        <v>0</v>
      </c>
      <c r="E15" s="710" t="s">
        <v>80</v>
      </c>
      <c r="F15" s="711"/>
      <c r="G15" s="711"/>
      <c r="H15" s="712"/>
      <c r="I15" s="138">
        <f>'VOCA QPR REPORTS'!I14+'VOCA QPR REPORTS'!R14+'VOCA QPR REPORTS'!AA14+'VOCA QPR REPORTS'!AJ14</f>
        <v>0</v>
      </c>
    </row>
    <row r="16" spans="1:9" ht="18.75" customHeight="1">
      <c r="A16" s="709" t="s">
        <v>79</v>
      </c>
      <c r="B16" s="709"/>
      <c r="C16" s="709"/>
      <c r="D16" s="139">
        <f>'VOCA QPR REPORTS'!D15+'VOCA QPR REPORTS'!M15+'VOCA QPR REPORTS'!V15+'VOCA QPR REPORTS'!AE15</f>
        <v>0</v>
      </c>
      <c r="E16" s="710" t="s">
        <v>78</v>
      </c>
      <c r="F16" s="711"/>
      <c r="G16" s="711"/>
      <c r="H16" s="712"/>
      <c r="I16" s="138">
        <f>'VOCA QPR REPORTS'!I15+'VOCA QPR REPORTS'!R15+'VOCA QPR REPORTS'!AA15+'VOCA QPR REPORTS'!AJ15</f>
        <v>0</v>
      </c>
    </row>
    <row r="17" spans="1:9" ht="20.25" customHeight="1">
      <c r="A17" s="709" t="s">
        <v>77</v>
      </c>
      <c r="B17" s="709"/>
      <c r="C17" s="709"/>
      <c r="D17" s="139">
        <f>'VOCA QPR REPORTS'!D16+'VOCA QPR REPORTS'!M16+'VOCA QPR REPORTS'!V16+'VOCA QPR REPORTS'!AE16</f>
        <v>0</v>
      </c>
      <c r="E17" s="710" t="s">
        <v>76</v>
      </c>
      <c r="F17" s="711"/>
      <c r="G17" s="711"/>
      <c r="H17" s="712"/>
      <c r="I17" s="138">
        <f>'VOCA QPR REPORTS'!I16+'VOCA QPR REPORTS'!R16+'VOCA QPR REPORTS'!AA16+'VOCA QPR REPORTS'!AJ16</f>
        <v>0</v>
      </c>
    </row>
    <row r="18" spans="1:9" ht="23.25" customHeight="1">
      <c r="A18" s="709" t="s">
        <v>75</v>
      </c>
      <c r="B18" s="709"/>
      <c r="C18" s="709"/>
      <c r="D18" s="139">
        <f>'VOCA QPR REPORTS'!D17+'VOCA QPR REPORTS'!M17+'VOCA QPR REPORTS'!V17+'VOCA QPR REPORTS'!AE17</f>
        <v>0</v>
      </c>
      <c r="E18" s="710" t="s">
        <v>74</v>
      </c>
      <c r="F18" s="711"/>
      <c r="G18" s="711"/>
      <c r="H18" s="712"/>
      <c r="I18" s="138">
        <f>'VOCA QPR REPORTS'!I17+'VOCA QPR REPORTS'!R17+'VOCA QPR REPORTS'!AA17+'VOCA QPR REPORTS'!AJ17</f>
        <v>0</v>
      </c>
    </row>
    <row r="19" spans="1:9" ht="20.25" customHeight="1">
      <c r="A19" s="709" t="s">
        <v>73</v>
      </c>
      <c r="B19" s="709"/>
      <c r="C19" s="709"/>
      <c r="D19" s="139">
        <f>'VOCA QPR REPORTS'!D18+'VOCA QPR REPORTS'!M18+'VOCA QPR REPORTS'!V18+'VOCA QPR REPORTS'!AE18</f>
        <v>0</v>
      </c>
      <c r="E19" s="710" t="s">
        <v>72</v>
      </c>
      <c r="F19" s="711"/>
      <c r="G19" s="711"/>
      <c r="H19" s="712"/>
      <c r="I19" s="138">
        <f>'VOCA QPR REPORTS'!I18+'VOCA QPR REPORTS'!R18+'VOCA QPR REPORTS'!AA18+'VOCA QPR REPORTS'!AJ18</f>
        <v>0</v>
      </c>
    </row>
    <row r="20" spans="1:9" ht="21" customHeight="1">
      <c r="A20" s="709" t="s">
        <v>71</v>
      </c>
      <c r="B20" s="709"/>
      <c r="C20" s="709"/>
      <c r="D20" s="139">
        <f>SUM(D21:D29)</f>
        <v>0</v>
      </c>
      <c r="E20" s="710" t="s">
        <v>69</v>
      </c>
      <c r="F20" s="711"/>
      <c r="G20" s="711"/>
      <c r="H20" s="712"/>
      <c r="I20" s="138">
        <f>'VOCA QPR REPORTS'!I19+'VOCA QPR REPORTS'!R19+'VOCA QPR REPORTS'!AA19+'VOCA QPR REPORTS'!AJ19</f>
        <v>0</v>
      </c>
    </row>
    <row r="21" spans="1:9" ht="12.75" customHeight="1">
      <c r="A21" s="141"/>
      <c r="B21" s="693" t="s">
        <v>116</v>
      </c>
      <c r="C21" s="693"/>
      <c r="D21" s="139">
        <f>'VOCA QPR REPORTS'!D20+'VOCA QPR REPORTS'!M20+'VOCA QPR REPORTS'!V20+'VOCA QPR REPORTS'!AE20</f>
        <v>0</v>
      </c>
      <c r="E21" s="143"/>
      <c r="F21" s="144"/>
      <c r="G21" s="145"/>
      <c r="H21" s="146" t="s">
        <v>127</v>
      </c>
      <c r="I21" s="138">
        <f>'VOCA QPR REPORTS'!I20+'VOCA QPR REPORTS'!R20+'VOCA QPR REPORTS'!AA20+'VOCA QPR REPORTS'!AJ20</f>
        <v>0</v>
      </c>
    </row>
    <row r="22" spans="1:9" ht="12.75" customHeight="1">
      <c r="A22" s="147"/>
      <c r="B22" s="694" t="s">
        <v>117</v>
      </c>
      <c r="C22" s="694"/>
      <c r="D22" s="139">
        <f>'VOCA QPR REPORTS'!D21+'VOCA QPR REPORTS'!M21+'VOCA QPR REPORTS'!V21+'VOCA QPR REPORTS'!AE21</f>
        <v>0</v>
      </c>
      <c r="E22" s="148"/>
      <c r="F22" s="144"/>
      <c r="G22" s="695" t="s">
        <v>127</v>
      </c>
      <c r="H22" s="696"/>
      <c r="I22" s="138">
        <f>'VOCA QPR REPORTS'!I21+'VOCA QPR REPORTS'!R21+'VOCA QPR REPORTS'!AA21+'VOCA QPR REPORTS'!AJ21</f>
        <v>0</v>
      </c>
    </row>
    <row r="23" spans="1:9" ht="12.75" customHeight="1">
      <c r="A23" s="147"/>
      <c r="B23" s="694" t="s">
        <v>118</v>
      </c>
      <c r="C23" s="694"/>
      <c r="D23" s="139">
        <f>'VOCA QPR REPORTS'!D22+'VOCA QPR REPORTS'!M22+'VOCA QPR REPORTS'!V22+'VOCA QPR REPORTS'!AE22</f>
        <v>0</v>
      </c>
      <c r="E23" s="148"/>
      <c r="F23" s="144"/>
      <c r="G23" s="695" t="s">
        <v>127</v>
      </c>
      <c r="H23" s="695"/>
      <c r="I23" s="138">
        <f>'VOCA QPR REPORTS'!I22+'VOCA QPR REPORTS'!R22+'VOCA QPR REPORTS'!AA22+'VOCA QPR REPORTS'!AJ22</f>
        <v>0</v>
      </c>
    </row>
    <row r="24" spans="1:9" ht="13.5" customHeight="1">
      <c r="A24" s="147"/>
      <c r="B24" s="694" t="s">
        <v>119</v>
      </c>
      <c r="C24" s="694"/>
      <c r="D24" s="139">
        <f>'VOCA QPR REPORTS'!D23+'VOCA QPR REPORTS'!M23+'VOCA QPR REPORTS'!V23+'VOCA QPR REPORTS'!AE23</f>
        <v>0</v>
      </c>
      <c r="E24" s="148"/>
      <c r="F24" s="144"/>
      <c r="G24" s="145"/>
      <c r="H24" s="146" t="s">
        <v>127</v>
      </c>
      <c r="I24" s="138">
        <f>'VOCA QPR REPORTS'!I23+'VOCA QPR REPORTS'!R23+'VOCA QPR REPORTS'!AA23+'VOCA QPR REPORTS'!AJ23</f>
        <v>0</v>
      </c>
    </row>
    <row r="25" spans="1:9" ht="13.5" customHeight="1">
      <c r="A25" s="147"/>
      <c r="B25" s="694" t="s">
        <v>120</v>
      </c>
      <c r="C25" s="694"/>
      <c r="D25" s="139">
        <f>'VOCA QPR REPORTS'!D24+'VOCA QPR REPORTS'!M24+'VOCA QPR REPORTS'!V24+'VOCA QPR REPORTS'!AE24</f>
        <v>0</v>
      </c>
      <c r="E25" s="148"/>
      <c r="F25" s="144"/>
      <c r="G25" s="695" t="s">
        <v>127</v>
      </c>
      <c r="H25" s="696"/>
      <c r="I25" s="138">
        <f>'VOCA QPR REPORTS'!I24+'VOCA QPR REPORTS'!R24+'VOCA QPR REPORTS'!AA24+'VOCA QPR REPORTS'!AJ24</f>
        <v>0</v>
      </c>
    </row>
    <row r="26" spans="1:9" ht="13.5" customHeight="1">
      <c r="A26" s="147"/>
      <c r="B26" s="694" t="s">
        <v>124</v>
      </c>
      <c r="C26" s="704"/>
      <c r="D26" s="139">
        <f>'VOCA QPR REPORTS'!D25+'VOCA QPR REPORTS'!M25+'VOCA QPR REPORTS'!V25+'VOCA QPR REPORTS'!AE25</f>
        <v>0</v>
      </c>
      <c r="E26" s="148"/>
      <c r="F26" s="144"/>
      <c r="G26" s="695" t="s">
        <v>127</v>
      </c>
      <c r="H26" s="695"/>
      <c r="I26" s="138">
        <f>'VOCA QPR REPORTS'!I25+'VOCA QPR REPORTS'!R25+'VOCA QPR REPORTS'!AA25+'VOCA QPR REPORTS'!AJ25</f>
        <v>0</v>
      </c>
    </row>
    <row r="27" spans="1:9" ht="13.5" customHeight="1">
      <c r="A27" s="147"/>
      <c r="B27" s="149"/>
      <c r="C27" s="150" t="s">
        <v>127</v>
      </c>
      <c r="D27" s="139">
        <f>'VOCA QPR REPORTS'!D26+'VOCA QPR REPORTS'!M26+'VOCA QPR REPORTS'!V26+'VOCA QPR REPORTS'!AE26</f>
        <v>0</v>
      </c>
      <c r="E27" s="148"/>
      <c r="F27" s="144"/>
      <c r="G27" s="145"/>
      <c r="H27" s="146" t="s">
        <v>127</v>
      </c>
      <c r="I27" s="138">
        <f>'VOCA QPR REPORTS'!I26+'VOCA QPR REPORTS'!R26+'VOCA QPR REPORTS'!AA26+'VOCA QPR REPORTS'!AJ26</f>
        <v>0</v>
      </c>
    </row>
    <row r="28" spans="1:9" ht="13.5" customHeight="1">
      <c r="A28" s="147"/>
      <c r="B28" s="698" t="s">
        <v>127</v>
      </c>
      <c r="C28" s="699"/>
      <c r="D28" s="139">
        <f>'VOCA QPR REPORTS'!D27+'VOCA QPR REPORTS'!M27+'VOCA QPR REPORTS'!V27+'VOCA QPR REPORTS'!AE27</f>
        <v>0</v>
      </c>
      <c r="E28" s="148"/>
      <c r="F28" s="144"/>
      <c r="G28" s="695" t="s">
        <v>127</v>
      </c>
      <c r="H28" s="696"/>
      <c r="I28" s="138">
        <f>'VOCA QPR REPORTS'!I27+'VOCA QPR REPORTS'!R27+'VOCA QPR REPORTS'!AA27+'VOCA QPR REPORTS'!AJ27</f>
        <v>0</v>
      </c>
    </row>
    <row r="29" spans="1:9" ht="13.5" customHeight="1">
      <c r="A29" s="147"/>
      <c r="B29" s="698" t="s">
        <v>127</v>
      </c>
      <c r="C29" s="698"/>
      <c r="D29" s="139">
        <f>'VOCA QPR REPORTS'!D28+'VOCA QPR REPORTS'!M28+'VOCA QPR REPORTS'!V28+'VOCA QPR REPORTS'!AE28</f>
        <v>0</v>
      </c>
      <c r="E29" s="148"/>
      <c r="F29" s="144"/>
      <c r="G29" s="695" t="s">
        <v>127</v>
      </c>
      <c r="H29" s="695"/>
      <c r="I29" s="138">
        <f>'VOCA QPR REPORTS'!I28+'VOCA QPR REPORTS'!R28+'VOCA QPR REPORTS'!AA28+'VOCA QPR REPORTS'!AJ28</f>
        <v>0</v>
      </c>
    </row>
    <row r="30" spans="1:9" ht="21" customHeight="1">
      <c r="A30" s="153" t="s">
        <v>14</v>
      </c>
      <c r="B30" s="154"/>
      <c r="C30" s="154"/>
      <c r="D30" s="139">
        <f>'VOCA QPR REPORTS'!D29+'VOCA QPR REPORTS'!M29+'VOCA QPR REPORTS'!V29+'VOCA QPR REPORTS'!AE29</f>
        <v>0</v>
      </c>
      <c r="E30" s="700" t="s">
        <v>14</v>
      </c>
      <c r="F30" s="701"/>
      <c r="G30" s="701"/>
      <c r="H30" s="702"/>
      <c r="I30" s="138">
        <f>'VOCA QPR REPORTS'!I29+'VOCA QPR REPORTS'!R29+'VOCA QPR REPORTS'!AA29+'VOCA QPR REPORTS'!AJ29</f>
        <v>0</v>
      </c>
    </row>
    <row r="31" spans="1:9" ht="65.25" customHeight="1">
      <c r="A31" s="703" t="s">
        <v>70</v>
      </c>
      <c r="B31" s="703"/>
      <c r="C31" s="703"/>
      <c r="D31" s="703"/>
      <c r="E31" s="703"/>
      <c r="F31" s="703"/>
      <c r="G31" s="703"/>
      <c r="H31" s="703"/>
      <c r="I31" s="703"/>
    </row>
    <row r="32" spans="1:9" ht="26.25" customHeight="1">
      <c r="A32" s="733"/>
      <c r="B32" s="733"/>
      <c r="C32" s="733"/>
      <c r="D32" s="734"/>
      <c r="E32" s="155"/>
      <c r="F32" s="155"/>
      <c r="G32" s="735"/>
      <c r="H32" s="735"/>
      <c r="I32" s="735"/>
    </row>
    <row r="33" spans="1:9">
      <c r="A33" s="697" t="s">
        <v>126</v>
      </c>
      <c r="B33" s="697"/>
      <c r="C33" s="697"/>
      <c r="D33" s="697"/>
      <c r="E33" s="155"/>
      <c r="F33" s="23"/>
      <c r="G33" s="697" t="s">
        <v>65</v>
      </c>
      <c r="H33" s="697"/>
      <c r="I33" s="697"/>
    </row>
  </sheetData>
  <sheetProtection password="ED1A" sheet="1" objects="1" scenarios="1" selectLockedCells="1"/>
  <mergeCells count="53">
    <mergeCell ref="B5:C5"/>
    <mergeCell ref="D5:E5"/>
    <mergeCell ref="F5:I5"/>
    <mergeCell ref="E2:E3"/>
    <mergeCell ref="A4:B4"/>
    <mergeCell ref="C4:I4"/>
    <mergeCell ref="F2:I3"/>
    <mergeCell ref="E9:H9"/>
    <mergeCell ref="A10:C10"/>
    <mergeCell ref="E10:H10"/>
    <mergeCell ref="E7:H7"/>
    <mergeCell ref="E8:H8"/>
    <mergeCell ref="A6:D9"/>
    <mergeCell ref="E6:I6"/>
    <mergeCell ref="A13:C13"/>
    <mergeCell ref="E13:H13"/>
    <mergeCell ref="A12:C12"/>
    <mergeCell ref="E12:H12"/>
    <mergeCell ref="A11:C11"/>
    <mergeCell ref="E11:H11"/>
    <mergeCell ref="A14:C14"/>
    <mergeCell ref="E14:H14"/>
    <mergeCell ref="B21:C21"/>
    <mergeCell ref="A20:C20"/>
    <mergeCell ref="E20:H20"/>
    <mergeCell ref="A19:C19"/>
    <mergeCell ref="E19:H19"/>
    <mergeCell ref="A18:C18"/>
    <mergeCell ref="E18:H18"/>
    <mergeCell ref="A17:C17"/>
    <mergeCell ref="E17:H17"/>
    <mergeCell ref="A16:C16"/>
    <mergeCell ref="E16:H16"/>
    <mergeCell ref="E15:H15"/>
    <mergeCell ref="B22:C22"/>
    <mergeCell ref="G22:H22"/>
    <mergeCell ref="B29:C29"/>
    <mergeCell ref="G29:H29"/>
    <mergeCell ref="B28:C28"/>
    <mergeCell ref="G28:H28"/>
    <mergeCell ref="B26:C26"/>
    <mergeCell ref="G26:H26"/>
    <mergeCell ref="B24:C24"/>
    <mergeCell ref="B25:C25"/>
    <mergeCell ref="G25:H25"/>
    <mergeCell ref="B23:C23"/>
    <mergeCell ref="G23:H23"/>
    <mergeCell ref="A33:D33"/>
    <mergeCell ref="G33:I33"/>
    <mergeCell ref="A32:D32"/>
    <mergeCell ref="G32:I32"/>
    <mergeCell ref="E30:H30"/>
    <mergeCell ref="A31:I31"/>
  </mergeCells>
  <pageMargins left="0.37" right="0.25" top="0.87" bottom="0.52" header="0.25" footer="0.3"/>
  <pageSetup orientation="portrait" r:id="rId1"/>
  <headerFooter>
    <oddHeader>&amp;L&amp;G&amp;CARKANSAS DEPARTMENT OF FINANCE AND ADMINISTRATION
OFFICE OF INTERGOVERNMENTAL SERVICES
VICTIMS OF CRIME (VOCA)
 &amp;"-,Bold"&amp;UQUARTERLY  PERFORMANCE REPORT-YEAR-TO-DATE</oddHeader>
    <oddFooter xml:space="preserve">&amp;L&amp;9DFA/IGS 2012-2013&amp;C&amp;"-,Bold"&amp;8ATTACH GOALS AND OBJECTIVES AND QUARTERLY STATISTICAL SUMMARY REPORT&amp;"-,Regular"S&amp;11
</oddFooter>
  </headerFooter>
  <legacyDrawingHF r:id="rId2"/>
</worksheet>
</file>

<file path=xl/worksheets/sheet44.xml><?xml version="1.0" encoding="utf-8"?>
<worksheet xmlns="http://schemas.openxmlformats.org/spreadsheetml/2006/main" xmlns:r="http://schemas.openxmlformats.org/officeDocument/2006/relationships">
  <sheetPr codeName="Sheet54">
    <tabColor theme="9"/>
  </sheetPr>
  <dimension ref="A1:K31"/>
  <sheetViews>
    <sheetView topLeftCell="A19" workbookViewId="0">
      <selection activeCell="A15" sqref="A15:I15"/>
    </sheetView>
  </sheetViews>
  <sheetFormatPr defaultColWidth="9.1796875" defaultRowHeight="14.5"/>
  <cols>
    <col min="1" max="1" width="18.81640625" style="131" customWidth="1"/>
    <col min="2" max="2" width="8.1796875" style="131" customWidth="1"/>
    <col min="3" max="3" width="5.453125" style="131" customWidth="1"/>
    <col min="4" max="4" width="9.1796875" style="131"/>
    <col min="5" max="5" width="10.453125" style="131" customWidth="1"/>
    <col min="6" max="6" width="15.7265625" style="131" customWidth="1"/>
    <col min="7" max="7" width="7.1796875" style="131" customWidth="1"/>
    <col min="8" max="8" width="12.54296875" style="131" customWidth="1"/>
    <col min="9" max="9" width="10.54296875" style="131" customWidth="1"/>
    <col min="10" max="16384" width="9.1796875" style="131"/>
  </cols>
  <sheetData>
    <row r="1" spans="1:11">
      <c r="A1" s="31" t="s">
        <v>18</v>
      </c>
      <c r="B1" s="31"/>
      <c r="C1" s="23"/>
      <c r="D1" s="507" t="s">
        <v>19</v>
      </c>
      <c r="E1" s="507"/>
      <c r="F1" s="507"/>
      <c r="G1" s="108"/>
      <c r="H1" s="549" t="s">
        <v>30</v>
      </c>
      <c r="I1" s="549"/>
    </row>
    <row r="2" spans="1:11" ht="15.5">
      <c r="A2" s="21" t="str">
        <f>'SUBGRANT INFORMATION'!B3</f>
        <v>ABC Project</v>
      </c>
      <c r="B2" s="21"/>
      <c r="C2" s="23"/>
      <c r="D2" s="508">
        <f>'SUBGRANT INFORMATION'!B8</f>
        <v>13890</v>
      </c>
      <c r="E2" s="508"/>
      <c r="F2" s="508"/>
      <c r="G2" s="108"/>
      <c r="H2" s="550">
        <f>'SUBGRANT INFORMATION'!B12</f>
        <v>777777</v>
      </c>
      <c r="I2" s="550"/>
    </row>
    <row r="3" spans="1:11">
      <c r="A3" s="31" t="s">
        <v>20</v>
      </c>
      <c r="B3" s="31"/>
      <c r="C3" s="2"/>
      <c r="D3" s="507" t="s">
        <v>205</v>
      </c>
      <c r="E3" s="507"/>
      <c r="F3" s="507"/>
      <c r="G3" s="108"/>
      <c r="H3" s="549" t="s">
        <v>28</v>
      </c>
      <c r="I3" s="549"/>
      <c r="J3" s="69"/>
      <c r="K3" s="69"/>
    </row>
    <row r="4" spans="1:11" ht="15.5">
      <c r="A4" s="21" t="str">
        <f>'SUBGRANT INFORMATION'!B4</f>
        <v>P.O. Box 1</v>
      </c>
      <c r="B4" s="21"/>
      <c r="C4" s="23"/>
      <c r="D4" s="21" t="str">
        <f>'SUBGRANT INFORMATION'!B20</f>
        <v>Debbie Bousquet/Board Chair</v>
      </c>
      <c r="E4" s="21"/>
      <c r="F4" s="108"/>
      <c r="G4" s="108"/>
      <c r="H4" s="550" t="str">
        <f>'SUBGRANT INFORMATION'!B9</f>
        <v>Shelter</v>
      </c>
      <c r="I4" s="550"/>
      <c r="J4" s="91"/>
      <c r="K4" s="91"/>
    </row>
    <row r="5" spans="1:11">
      <c r="A5" s="31" t="s">
        <v>26</v>
      </c>
      <c r="B5" s="31"/>
      <c r="C5" s="23"/>
      <c r="D5" s="509" t="s">
        <v>152</v>
      </c>
      <c r="E5" s="509"/>
      <c r="F5" s="509"/>
      <c r="G5" s="108"/>
      <c r="H5" s="549" t="s">
        <v>25</v>
      </c>
      <c r="I5" s="549"/>
      <c r="J5" s="92"/>
      <c r="K5" s="92"/>
    </row>
    <row r="6" spans="1:11" ht="15.5">
      <c r="A6" s="21" t="str">
        <f>'SUBGRANT INFORMATION'!B5</f>
        <v>Frank, AR  71600</v>
      </c>
      <c r="B6" s="21"/>
      <c r="C6" s="23"/>
      <c r="D6" s="508" t="str">
        <f>'SUBGRANT INFORMATION'!B19</f>
        <v>Crystal Thomas</v>
      </c>
      <c r="E6" s="508"/>
      <c r="F6" s="508"/>
      <c r="G6" s="108"/>
      <c r="H6" s="554">
        <f>'SUBGRANT INFORMATION'!B25</f>
        <v>55108.800000000003</v>
      </c>
      <c r="I6" s="554"/>
      <c r="J6" s="93"/>
      <c r="K6" s="93"/>
    </row>
    <row r="7" spans="1:11">
      <c r="A7" s="31" t="s">
        <v>22</v>
      </c>
      <c r="B7" s="31"/>
      <c r="C7" s="23"/>
      <c r="D7" s="509" t="s">
        <v>152</v>
      </c>
      <c r="E7" s="509"/>
      <c r="F7" s="509"/>
      <c r="G7" s="108"/>
    </row>
    <row r="8" spans="1:11" ht="22.5" customHeight="1">
      <c r="A8" s="95">
        <f>'SUBGRANT INFORMATION'!B16</f>
        <v>5010000123</v>
      </c>
      <c r="B8" s="22"/>
      <c r="C8" s="23"/>
      <c r="D8" s="767" t="str">
        <f>'SUBGRANT INFORMATION'!B21</f>
        <v>Benita Bosier-Ingram</v>
      </c>
      <c r="E8" s="767"/>
      <c r="F8" s="767"/>
      <c r="G8" s="108"/>
    </row>
    <row r="9" spans="1:11" ht="12" customHeight="1" thickBot="1">
      <c r="A9" s="22"/>
      <c r="B9" s="22"/>
      <c r="C9" s="23"/>
      <c r="D9" s="107"/>
      <c r="E9" s="107"/>
      <c r="F9" s="107"/>
      <c r="G9" s="108"/>
    </row>
    <row r="10" spans="1:11" ht="20.25" customHeight="1" thickTop="1" thickBot="1">
      <c r="A10" s="768" t="s">
        <v>24</v>
      </c>
      <c r="B10" s="769"/>
      <c r="C10" s="770" t="str">
        <f>'SUBGRANT INFORMATION'!B13</f>
        <v>October 1, 2013 - September 30, 2014</v>
      </c>
      <c r="D10" s="770"/>
      <c r="E10" s="770"/>
      <c r="F10" s="770"/>
      <c r="G10" s="108"/>
    </row>
    <row r="11" spans="1:11" ht="31.5" customHeight="1" thickTop="1">
      <c r="A11" s="771" t="s">
        <v>219</v>
      </c>
      <c r="B11" s="772"/>
      <c r="C11" s="773" t="s">
        <v>220</v>
      </c>
      <c r="D11" s="773"/>
      <c r="E11" s="773"/>
      <c r="F11" s="761" t="s">
        <v>221</v>
      </c>
      <c r="G11" s="761"/>
      <c r="H11" s="761" t="s">
        <v>222</v>
      </c>
      <c r="I11" s="762"/>
    </row>
    <row r="12" spans="1:11" ht="27.75" customHeight="1">
      <c r="A12" s="763"/>
      <c r="B12" s="764"/>
      <c r="C12" s="765"/>
      <c r="D12" s="765"/>
      <c r="E12" s="765"/>
      <c r="F12" s="764"/>
      <c r="G12" s="764"/>
      <c r="H12" s="764"/>
      <c r="I12" s="766"/>
    </row>
    <row r="13" spans="1:11" ht="33.75" customHeight="1">
      <c r="A13" s="758" t="s">
        <v>226</v>
      </c>
      <c r="B13" s="759"/>
      <c r="C13" s="759"/>
      <c r="D13" s="759"/>
      <c r="E13" s="759"/>
      <c r="F13" s="759"/>
      <c r="G13" s="759"/>
      <c r="H13" s="759"/>
      <c r="I13" s="760"/>
    </row>
    <row r="14" spans="1:11" ht="33" customHeight="1">
      <c r="A14" s="755" t="s">
        <v>227</v>
      </c>
      <c r="B14" s="756"/>
      <c r="C14" s="756"/>
      <c r="D14" s="756"/>
      <c r="E14" s="756"/>
      <c r="F14" s="756"/>
      <c r="G14" s="756"/>
      <c r="H14" s="756"/>
      <c r="I14" s="757"/>
    </row>
    <row r="15" spans="1:11" ht="103.5" customHeight="1">
      <c r="A15" s="742"/>
      <c r="B15" s="743"/>
      <c r="C15" s="743"/>
      <c r="D15" s="743"/>
      <c r="E15" s="743"/>
      <c r="F15" s="743"/>
      <c r="G15" s="743"/>
      <c r="H15" s="743"/>
      <c r="I15" s="744"/>
    </row>
    <row r="16" spans="1:11" ht="35.25" customHeight="1">
      <c r="A16" s="745" t="s">
        <v>228</v>
      </c>
      <c r="B16" s="746"/>
      <c r="C16" s="746"/>
      <c r="D16" s="746"/>
      <c r="E16" s="746"/>
      <c r="F16" s="746"/>
      <c r="G16" s="746"/>
      <c r="H16" s="746"/>
      <c r="I16" s="747"/>
    </row>
    <row r="17" spans="1:10" ht="92.25" customHeight="1">
      <c r="A17" s="742"/>
      <c r="B17" s="743"/>
      <c r="C17" s="743"/>
      <c r="D17" s="743"/>
      <c r="E17" s="743"/>
      <c r="F17" s="743"/>
      <c r="G17" s="743"/>
      <c r="H17" s="743"/>
      <c r="I17" s="744"/>
    </row>
    <row r="18" spans="1:10" ht="29.25" customHeight="1">
      <c r="A18" s="745" t="s">
        <v>229</v>
      </c>
      <c r="B18" s="746"/>
      <c r="C18" s="746"/>
      <c r="D18" s="746"/>
      <c r="E18" s="746"/>
      <c r="F18" s="746"/>
      <c r="G18" s="746"/>
      <c r="H18" s="746"/>
      <c r="I18" s="747"/>
    </row>
    <row r="19" spans="1:10" ht="115.5" customHeight="1">
      <c r="A19" s="752"/>
      <c r="B19" s="753"/>
      <c r="C19" s="753"/>
      <c r="D19" s="753"/>
      <c r="E19" s="753"/>
      <c r="F19" s="753"/>
      <c r="G19" s="753"/>
      <c r="H19" s="753"/>
      <c r="I19" s="754"/>
      <c r="J19" s="160"/>
    </row>
    <row r="20" spans="1:10" ht="34.5" customHeight="1">
      <c r="A20" s="745" t="s">
        <v>231</v>
      </c>
      <c r="B20" s="746"/>
      <c r="C20" s="746"/>
      <c r="D20" s="746"/>
      <c r="E20" s="746"/>
      <c r="F20" s="746"/>
      <c r="G20" s="746"/>
      <c r="H20" s="746"/>
      <c r="I20" s="747"/>
    </row>
    <row r="21" spans="1:10" ht="95.25" customHeight="1">
      <c r="A21" s="742"/>
      <c r="B21" s="743"/>
      <c r="C21" s="743"/>
      <c r="D21" s="743"/>
      <c r="E21" s="743"/>
      <c r="F21" s="743"/>
      <c r="G21" s="743"/>
      <c r="H21" s="743"/>
      <c r="I21" s="744"/>
    </row>
    <row r="22" spans="1:10" ht="50.25" customHeight="1">
      <c r="A22" s="745" t="s">
        <v>230</v>
      </c>
      <c r="B22" s="746"/>
      <c r="C22" s="746"/>
      <c r="D22" s="746"/>
      <c r="E22" s="746"/>
      <c r="F22" s="746"/>
      <c r="G22" s="746"/>
      <c r="H22" s="746"/>
      <c r="I22" s="747"/>
    </row>
    <row r="23" spans="1:10" ht="89.25" customHeight="1">
      <c r="A23" s="742"/>
      <c r="B23" s="743"/>
      <c r="C23" s="743"/>
      <c r="D23" s="743"/>
      <c r="E23" s="743"/>
      <c r="F23" s="743"/>
      <c r="G23" s="743"/>
      <c r="H23" s="743"/>
      <c r="I23" s="744"/>
    </row>
    <row r="24" spans="1:10" ht="39" customHeight="1">
      <c r="A24" s="745" t="s">
        <v>232</v>
      </c>
      <c r="B24" s="746"/>
      <c r="C24" s="746"/>
      <c r="D24" s="746"/>
      <c r="E24" s="746"/>
      <c r="F24" s="746"/>
      <c r="G24" s="746"/>
      <c r="H24" s="746"/>
      <c r="I24" s="747"/>
    </row>
    <row r="25" spans="1:10" ht="96" customHeight="1" thickBot="1">
      <c r="A25" s="748"/>
      <c r="B25" s="749"/>
      <c r="C25" s="749"/>
      <c r="D25" s="749"/>
      <c r="E25" s="749"/>
      <c r="F25" s="749"/>
      <c r="G25" s="749"/>
      <c r="H25" s="749"/>
      <c r="I25" s="750"/>
    </row>
    <row r="26" spans="1:10" ht="13.5" customHeight="1" thickTop="1">
      <c r="A26" s="161"/>
      <c r="B26" s="161"/>
      <c r="C26" s="161"/>
      <c r="D26" s="161"/>
      <c r="E26" s="161"/>
      <c r="F26" s="161"/>
      <c r="G26" s="161"/>
      <c r="H26" s="161"/>
      <c r="I26" s="161"/>
    </row>
    <row r="27" spans="1:10" ht="48.75" customHeight="1">
      <c r="A27" s="751" t="s">
        <v>233</v>
      </c>
      <c r="B27" s="751"/>
      <c r="C27" s="751"/>
      <c r="D27" s="751"/>
      <c r="E27" s="751"/>
      <c r="F27" s="751"/>
      <c r="G27" s="751"/>
      <c r="H27" s="751"/>
      <c r="I27" s="751"/>
    </row>
    <row r="28" spans="1:10" ht="15" thickBot="1">
      <c r="A28" s="775"/>
      <c r="B28" s="775"/>
      <c r="C28" s="775"/>
      <c r="D28" s="775"/>
      <c r="E28" s="775"/>
    </row>
    <row r="29" spans="1:10" ht="19.5" customHeight="1">
      <c r="A29" s="774" t="s">
        <v>234</v>
      </c>
      <c r="B29" s="774"/>
      <c r="C29" s="774"/>
      <c r="D29" s="774"/>
      <c r="E29" s="774"/>
    </row>
    <row r="30" spans="1:10" ht="22.5" customHeight="1" thickBot="1">
      <c r="A30" s="777"/>
      <c r="B30" s="777"/>
      <c r="C30" s="777"/>
      <c r="D30" s="777"/>
      <c r="E30" s="777"/>
      <c r="G30" s="776"/>
      <c r="H30" s="776"/>
      <c r="I30" s="776"/>
    </row>
    <row r="31" spans="1:10">
      <c r="A31" s="774" t="s">
        <v>125</v>
      </c>
      <c r="B31" s="774"/>
      <c r="C31" s="774"/>
      <c r="D31" s="774"/>
      <c r="E31" s="774"/>
      <c r="G31" s="774" t="s">
        <v>65</v>
      </c>
      <c r="H31" s="774"/>
      <c r="I31" s="774"/>
    </row>
  </sheetData>
  <sheetProtection password="ED1A" sheet="1" objects="1" scenarios="1" selectLockedCells="1"/>
  <mergeCells count="43">
    <mergeCell ref="G31:I31"/>
    <mergeCell ref="A31:E31"/>
    <mergeCell ref="A29:E29"/>
    <mergeCell ref="A28:E28"/>
    <mergeCell ref="G30:I30"/>
    <mergeCell ref="A30:E30"/>
    <mergeCell ref="D1:F1"/>
    <mergeCell ref="H1:I1"/>
    <mergeCell ref="D2:F2"/>
    <mergeCell ref="H2:I2"/>
    <mergeCell ref="D3:F3"/>
    <mergeCell ref="H3:I3"/>
    <mergeCell ref="H4:I4"/>
    <mergeCell ref="D5:F5"/>
    <mergeCell ref="H5:I5"/>
    <mergeCell ref="D6:F6"/>
    <mergeCell ref="H6:I6"/>
    <mergeCell ref="D7:F7"/>
    <mergeCell ref="D8:F8"/>
    <mergeCell ref="A10:B10"/>
    <mergeCell ref="C10:F10"/>
    <mergeCell ref="A11:B11"/>
    <mergeCell ref="C11:E11"/>
    <mergeCell ref="F11:G11"/>
    <mergeCell ref="H11:I11"/>
    <mergeCell ref="A12:B12"/>
    <mergeCell ref="C12:E12"/>
    <mergeCell ref="F12:G12"/>
    <mergeCell ref="H12:I12"/>
    <mergeCell ref="A14:I14"/>
    <mergeCell ref="A13:I13"/>
    <mergeCell ref="A15:I15"/>
    <mergeCell ref="A16:I16"/>
    <mergeCell ref="A17:I17"/>
    <mergeCell ref="A23:I23"/>
    <mergeCell ref="A24:I24"/>
    <mergeCell ref="A25:I25"/>
    <mergeCell ref="A27:I27"/>
    <mergeCell ref="A18:I18"/>
    <mergeCell ref="A19:I19"/>
    <mergeCell ref="A20:I20"/>
    <mergeCell ref="A21:I21"/>
    <mergeCell ref="A22:I22"/>
  </mergeCells>
  <pageMargins left="0.35" right="0.31" top="1.42" bottom="0.51" header="0.3" footer="0.26"/>
  <pageSetup orientation="portrait" r:id="rId1"/>
  <headerFooter>
    <oddHeader>&amp;L&amp;G&amp;CARKANSAS DEPARTMENT OF FINANCE AND ADMINISTRATION
OFFICE OF INTERGOVERNMENTAL SERVICES
&amp;"-,Bold"&amp;12&amp;UANNUAL PERFORMANCE REPORT&amp;"-,Regular"&amp;11&amp;U
FAMILY VIOLENCE PREVENTION AND SERVICES ACT (FVPSA)</oddHeader>
  </headerFooter>
  <legacyDrawingHF r:id="rId2"/>
</worksheet>
</file>

<file path=xl/worksheets/sheet45.xml><?xml version="1.0" encoding="utf-8"?>
<worksheet xmlns="http://schemas.openxmlformats.org/spreadsheetml/2006/main" xmlns:r="http://schemas.openxmlformats.org/officeDocument/2006/relationships">
  <sheetPr>
    <tabColor theme="5" tint="0.39997558519241921"/>
  </sheetPr>
  <dimension ref="A1:Q47"/>
  <sheetViews>
    <sheetView zoomScaleNormal="100" workbookViewId="0">
      <selection activeCell="H42" sqref="H42"/>
    </sheetView>
  </sheetViews>
  <sheetFormatPr defaultColWidth="9.1796875" defaultRowHeight="14.5"/>
  <cols>
    <col min="1" max="1" width="9.7265625" style="24" customWidth="1"/>
    <col min="2" max="2" width="1.26953125" style="24" customWidth="1"/>
    <col min="3" max="3" width="8.81640625" style="24" customWidth="1"/>
    <col min="4" max="4" width="1.26953125" style="24" customWidth="1"/>
    <col min="5" max="5" width="9.81640625" style="24" customWidth="1"/>
    <col min="6" max="6" width="10.7265625" style="24" customWidth="1"/>
    <col min="7" max="7" width="1.26953125" style="24" customWidth="1"/>
    <col min="8" max="8" width="11.7265625" style="24" customWidth="1"/>
    <col min="9" max="9" width="1.26953125" style="24" customWidth="1"/>
    <col min="10" max="10" width="11.7265625" style="24" customWidth="1"/>
    <col min="11" max="11" width="1.81640625" style="24" customWidth="1"/>
    <col min="12" max="12" width="14" style="24" customWidth="1"/>
    <col min="13" max="13" width="1.26953125" style="24" customWidth="1"/>
    <col min="14" max="14" width="12.453125" style="24" hidden="1" customWidth="1"/>
    <col min="15" max="15" width="8" style="24" hidden="1" customWidth="1"/>
    <col min="16" max="17" width="11.7265625" style="24" customWidth="1"/>
    <col min="18" max="16384" width="9.1796875" style="24"/>
  </cols>
  <sheetData>
    <row r="1" spans="1:17" s="3" customFormat="1" ht="25" customHeight="1">
      <c r="A1" s="778" t="s">
        <v>18</v>
      </c>
      <c r="B1" s="778"/>
      <c r="C1" s="778"/>
      <c r="D1" s="253"/>
      <c r="E1" s="783" t="s">
        <v>19</v>
      </c>
      <c r="F1" s="783"/>
      <c r="G1" s="253"/>
      <c r="H1" s="778" t="s">
        <v>25</v>
      </c>
      <c r="I1" s="778"/>
      <c r="J1" s="254"/>
      <c r="K1" s="254"/>
      <c r="L1" s="782" t="s">
        <v>24</v>
      </c>
      <c r="M1" s="782"/>
      <c r="N1" s="782"/>
      <c r="O1" s="782"/>
      <c r="P1" s="782"/>
      <c r="Q1" s="782"/>
    </row>
    <row r="2" spans="1:17" s="3" customFormat="1" ht="22" customHeight="1">
      <c r="A2" s="568" t="str">
        <f>'SUBGRANT INFORMATION'!B3</f>
        <v>ABC Project</v>
      </c>
      <c r="B2" s="568"/>
      <c r="C2" s="568"/>
      <c r="D2" s="255"/>
      <c r="E2" s="571">
        <f>'SUBGRANT INFORMATION'!B8</f>
        <v>13890</v>
      </c>
      <c r="F2" s="571"/>
      <c r="G2" s="255"/>
      <c r="H2" s="569">
        <f>'SUBGRANT INFORMATION'!B25</f>
        <v>55108.800000000003</v>
      </c>
      <c r="I2" s="569"/>
      <c r="J2" s="254"/>
      <c r="K2" s="254"/>
      <c r="L2" s="572" t="str">
        <f>'SUBGRANT INFORMATION'!B13</f>
        <v>October 1, 2013 - September 30, 2014</v>
      </c>
      <c r="M2" s="572"/>
      <c r="N2" s="572"/>
      <c r="O2" s="572"/>
      <c r="P2" s="572"/>
      <c r="Q2" s="572"/>
    </row>
    <row r="3" spans="1:17" s="3" customFormat="1" ht="22" customHeight="1">
      <c r="A3" s="778" t="s">
        <v>20</v>
      </c>
      <c r="B3" s="778"/>
      <c r="C3" s="778"/>
      <c r="D3" s="253"/>
      <c r="E3" s="783" t="s">
        <v>205</v>
      </c>
      <c r="F3" s="783"/>
      <c r="G3" s="253"/>
      <c r="H3" s="778" t="s">
        <v>28</v>
      </c>
      <c r="I3" s="778"/>
      <c r="J3" s="254"/>
      <c r="K3" s="254"/>
      <c r="L3" s="782" t="s">
        <v>275</v>
      </c>
      <c r="M3" s="782"/>
      <c r="N3" s="782"/>
      <c r="O3" s="782"/>
      <c r="P3" s="782"/>
      <c r="Q3" s="782"/>
    </row>
    <row r="4" spans="1:17" s="3" customFormat="1" ht="24" customHeight="1">
      <c r="A4" s="568" t="str">
        <f>'SUBGRANT INFORMATION'!B4</f>
        <v>P.O. Box 1</v>
      </c>
      <c r="B4" s="568"/>
      <c r="C4" s="568"/>
      <c r="D4" s="255"/>
      <c r="E4" s="571" t="str">
        <f>'SUBGRANT INFORMATION'!B20</f>
        <v>Debbie Bousquet/Board Chair</v>
      </c>
      <c r="F4" s="571"/>
      <c r="G4" s="255"/>
      <c r="H4" s="568" t="str">
        <f>'SUBGRANT INFORMATION'!B23</f>
        <v>VOCA</v>
      </c>
      <c r="I4" s="568"/>
      <c r="J4" s="254"/>
      <c r="K4" s="254"/>
      <c r="L4" s="573">
        <f>H42</f>
        <v>624.19000000000005</v>
      </c>
      <c r="M4" s="573"/>
      <c r="N4" s="573"/>
      <c r="O4" s="573"/>
      <c r="P4" s="573"/>
      <c r="Q4" s="573"/>
    </row>
    <row r="5" spans="1:17" s="3" customFormat="1" ht="22" customHeight="1">
      <c r="A5" s="778" t="s">
        <v>26</v>
      </c>
      <c r="B5" s="778"/>
      <c r="C5" s="778"/>
      <c r="D5" s="253"/>
      <c r="E5" s="779" t="s">
        <v>152</v>
      </c>
      <c r="F5" s="779"/>
      <c r="G5" s="256"/>
      <c r="H5" s="778" t="s">
        <v>30</v>
      </c>
      <c r="I5" s="778"/>
      <c r="J5" s="254"/>
      <c r="K5" s="254"/>
      <c r="L5" s="782" t="s">
        <v>153</v>
      </c>
      <c r="M5" s="782"/>
      <c r="N5" s="782"/>
      <c r="O5" s="782"/>
      <c r="P5" s="782"/>
      <c r="Q5" s="782"/>
    </row>
    <row r="6" spans="1:17" s="3" customFormat="1" ht="24" customHeight="1">
      <c r="A6" s="568" t="str">
        <f>'SUBGRANT INFORMATION'!B5</f>
        <v>Frank, AR  71600</v>
      </c>
      <c r="B6" s="568"/>
      <c r="C6" s="568"/>
      <c r="D6" s="255"/>
      <c r="E6" s="571" t="str">
        <f>'SUBGRANT INFORMATION'!B19</f>
        <v>Crystal Thomas</v>
      </c>
      <c r="F6" s="571"/>
      <c r="G6" s="255"/>
      <c r="H6" s="568">
        <f>'SUBGRANT INFORMATION'!B12</f>
        <v>777777</v>
      </c>
      <c r="I6" s="568"/>
      <c r="J6" s="254"/>
      <c r="K6" s="254"/>
      <c r="L6" s="573">
        <f>H2-L4</f>
        <v>54484.61</v>
      </c>
      <c r="M6" s="573"/>
      <c r="N6" s="573"/>
      <c r="O6" s="573"/>
      <c r="P6" s="573"/>
      <c r="Q6" s="573"/>
    </row>
    <row r="7" spans="1:17" s="3" customFormat="1" ht="22" customHeight="1">
      <c r="A7" s="778" t="s">
        <v>22</v>
      </c>
      <c r="B7" s="778"/>
      <c r="C7" s="778"/>
      <c r="D7" s="253"/>
      <c r="E7" s="779" t="s">
        <v>152</v>
      </c>
      <c r="F7" s="779"/>
      <c r="G7" s="256"/>
      <c r="H7" s="256"/>
      <c r="I7" s="254"/>
      <c r="J7" s="254"/>
      <c r="K7" s="254"/>
      <c r="L7" s="254"/>
      <c r="M7" s="254"/>
      <c r="N7" s="254"/>
      <c r="O7" s="254"/>
      <c r="P7" s="336"/>
      <c r="Q7" s="336"/>
    </row>
    <row r="8" spans="1:17" s="3" customFormat="1" ht="22" customHeight="1" thickBot="1">
      <c r="A8" s="780">
        <f>'SUBGRANT INFORMATION'!B16</f>
        <v>5010000123</v>
      </c>
      <c r="B8" s="780"/>
      <c r="C8" s="780"/>
      <c r="D8" s="258"/>
      <c r="E8" s="576" t="str">
        <f>'SUBGRANT INFORMATION'!B21</f>
        <v>Benita Bosier-Ingram</v>
      </c>
      <c r="F8" s="576"/>
      <c r="G8" s="259"/>
      <c r="H8" s="259"/>
      <c r="I8" s="254"/>
      <c r="J8" s="254"/>
      <c r="K8" s="254"/>
      <c r="L8" s="337"/>
      <c r="M8" s="337"/>
      <c r="N8" s="337"/>
      <c r="O8" s="337"/>
      <c r="P8" s="781"/>
      <c r="Q8" s="781"/>
    </row>
    <row r="9" spans="1:17" ht="51.65" customHeight="1">
      <c r="A9" s="338" t="s">
        <v>65</v>
      </c>
      <c r="B9" s="339"/>
      <c r="C9" s="340" t="s">
        <v>133</v>
      </c>
      <c r="D9" s="339"/>
      <c r="E9" s="341" t="s">
        <v>134</v>
      </c>
      <c r="F9" s="342" t="s">
        <v>210</v>
      </c>
      <c r="G9" s="339"/>
      <c r="H9" s="340" t="s">
        <v>299</v>
      </c>
      <c r="I9" s="339"/>
      <c r="J9" s="343" t="s">
        <v>298</v>
      </c>
      <c r="K9" s="344"/>
      <c r="L9" s="344"/>
      <c r="M9" s="345"/>
      <c r="N9" s="344"/>
      <c r="O9" s="344"/>
      <c r="P9" s="344"/>
      <c r="Q9" s="344"/>
    </row>
    <row r="10" spans="1:17" ht="19.5" customHeight="1">
      <c r="A10" s="359"/>
      <c r="B10" s="360"/>
      <c r="C10" s="358"/>
      <c r="D10" s="361"/>
      <c r="E10" s="362"/>
      <c r="F10" s="358"/>
      <c r="G10" s="361"/>
      <c r="H10" s="367">
        <f>'APPROVED BUDGETS'!E6</f>
        <v>1687</v>
      </c>
      <c r="I10" s="361"/>
      <c r="J10" s="455">
        <f>H10/16.87</f>
        <v>100</v>
      </c>
      <c r="K10" s="344"/>
      <c r="L10" s="372"/>
      <c r="M10" s="345"/>
      <c r="N10" s="344"/>
      <c r="O10" s="344"/>
      <c r="P10" s="344"/>
      <c r="Q10" s="344"/>
    </row>
    <row r="11" spans="1:17" ht="14.15" customHeight="1">
      <c r="A11" s="267">
        <f>'INVOICE 1'!M34</f>
        <v>41581</v>
      </c>
      <c r="B11" s="346"/>
      <c r="C11" s="246">
        <f>'INVOICE 1'!O11</f>
        <v>1</v>
      </c>
      <c r="D11" s="347"/>
      <c r="E11" s="248">
        <f>'INVOICE 1'!C$11</f>
        <v>41548</v>
      </c>
      <c r="F11" s="245">
        <f>'INVOICE 1'!F$11</f>
        <v>41578</v>
      </c>
      <c r="G11" s="347"/>
      <c r="H11" s="249">
        <f>'INVOICE 1'!N$15</f>
        <v>84.35</v>
      </c>
      <c r="I11" s="347"/>
      <c r="J11" s="363">
        <f>H11/16.87</f>
        <v>4.9999999999999991</v>
      </c>
      <c r="K11" s="364"/>
      <c r="L11" s="371"/>
      <c r="M11" s="349"/>
      <c r="N11" s="350"/>
      <c r="O11" s="348"/>
      <c r="P11" s="351"/>
      <c r="Q11" s="348"/>
    </row>
    <row r="12" spans="1:17" ht="14.15" customHeight="1">
      <c r="A12" s="267">
        <f>'INVOICE 2'!M34</f>
        <v>41611</v>
      </c>
      <c r="B12" s="346"/>
      <c r="C12" s="246">
        <f>'INVOICE 2'!O11</f>
        <v>2</v>
      </c>
      <c r="D12" s="352"/>
      <c r="E12" s="248">
        <f>'INVOICE 2'!C$11</f>
        <v>41579</v>
      </c>
      <c r="F12" s="245">
        <f>'INVOICE 2'!F$11</f>
        <v>41608</v>
      </c>
      <c r="G12" s="352"/>
      <c r="H12" s="249">
        <f>'INVOICE 2'!N$15</f>
        <v>168.7</v>
      </c>
      <c r="I12" s="352"/>
      <c r="J12" s="363">
        <f>H12/16.87</f>
        <v>9.9999999999999982</v>
      </c>
      <c r="K12" s="364"/>
      <c r="L12" s="371"/>
      <c r="M12" s="349"/>
      <c r="N12" s="350"/>
      <c r="O12" s="348"/>
      <c r="P12" s="351"/>
      <c r="Q12" s="348"/>
    </row>
    <row r="13" spans="1:17" ht="14.15" customHeight="1">
      <c r="A13" s="267">
        <f>'INVOICE 3'!M34</f>
        <v>41644</v>
      </c>
      <c r="B13" s="346"/>
      <c r="C13" s="246">
        <f>'INVOICE 3'!O11</f>
        <v>3</v>
      </c>
      <c r="D13" s="352"/>
      <c r="E13" s="248">
        <f>'INVOICE 3'!C$11</f>
        <v>41609</v>
      </c>
      <c r="F13" s="245">
        <f>'INVOICE 3'!F$11</f>
        <v>41639</v>
      </c>
      <c r="G13" s="352"/>
      <c r="H13" s="249">
        <f>'INVOICE 3'!N$15</f>
        <v>202.44</v>
      </c>
      <c r="I13" s="352"/>
      <c r="J13" s="363">
        <f t="shared" ref="J13:J41" si="0">H13/16.87</f>
        <v>12</v>
      </c>
      <c r="K13" s="364"/>
      <c r="L13" s="371"/>
      <c r="M13" s="349"/>
      <c r="N13" s="350"/>
      <c r="O13" s="348"/>
      <c r="P13" s="351"/>
      <c r="Q13" s="348"/>
    </row>
    <row r="14" spans="1:17" ht="14.15" customHeight="1">
      <c r="A14" s="267">
        <f>'INVOICE 4'!M34</f>
        <v>41675</v>
      </c>
      <c r="B14" s="346"/>
      <c r="C14" s="246">
        <f>'INVOICE 4'!O11</f>
        <v>4</v>
      </c>
      <c r="D14" s="352"/>
      <c r="E14" s="248">
        <f>'INVOICE 4'!C$11</f>
        <v>41640</v>
      </c>
      <c r="F14" s="245">
        <f>'INVOICE 4'!F$11</f>
        <v>41670</v>
      </c>
      <c r="G14" s="352"/>
      <c r="H14" s="249">
        <f>'INVOICE 4'!N$15</f>
        <v>168.7</v>
      </c>
      <c r="I14" s="352"/>
      <c r="J14" s="363">
        <f t="shared" si="0"/>
        <v>9.9999999999999982</v>
      </c>
      <c r="K14" s="364"/>
      <c r="L14" s="371"/>
      <c r="M14" s="349"/>
      <c r="N14" s="350"/>
      <c r="O14" s="348"/>
      <c r="P14" s="351"/>
      <c r="Q14" s="348"/>
    </row>
    <row r="15" spans="1:17" ht="14.15" customHeight="1">
      <c r="A15" s="267">
        <f>'INVOICE 5'!M34</f>
        <v>0</v>
      </c>
      <c r="B15" s="346"/>
      <c r="C15" s="246">
        <f>'INVOICE 5'!O11</f>
        <v>5</v>
      </c>
      <c r="D15" s="352"/>
      <c r="E15" s="248">
        <f>'INVOICE 5'!C$11</f>
        <v>0</v>
      </c>
      <c r="F15" s="245">
        <f>'INVOICE 5'!F$11</f>
        <v>0</v>
      </c>
      <c r="G15" s="352"/>
      <c r="H15" s="249">
        <f>'INVOICE 5'!N$15</f>
        <v>0</v>
      </c>
      <c r="I15" s="352"/>
      <c r="J15" s="363">
        <f t="shared" si="0"/>
        <v>0</v>
      </c>
      <c r="K15" s="364"/>
      <c r="L15" s="371"/>
      <c r="M15" s="349"/>
      <c r="N15" s="350"/>
      <c r="O15" s="348"/>
      <c r="P15" s="351"/>
      <c r="Q15" s="348"/>
    </row>
    <row r="16" spans="1:17" ht="14.15" customHeight="1">
      <c r="A16" s="267">
        <f>'INVOICE 6'!M35</f>
        <v>0</v>
      </c>
      <c r="B16" s="346"/>
      <c r="C16" s="246">
        <f>'INVOICE 6'!O11</f>
        <v>6</v>
      </c>
      <c r="D16" s="352"/>
      <c r="E16" s="248">
        <f>'INVOICE 6'!C$11</f>
        <v>0</v>
      </c>
      <c r="F16" s="245">
        <f>'INVOICE 6'!F$11</f>
        <v>0</v>
      </c>
      <c r="G16" s="352"/>
      <c r="H16" s="249">
        <f>'INVOICE 6'!N$15</f>
        <v>0</v>
      </c>
      <c r="I16" s="352"/>
      <c r="J16" s="363">
        <f t="shared" si="0"/>
        <v>0</v>
      </c>
      <c r="K16" s="364"/>
      <c r="L16" s="371"/>
      <c r="M16" s="349"/>
      <c r="N16" s="350"/>
      <c r="O16" s="348"/>
      <c r="P16" s="351"/>
      <c r="Q16" s="348"/>
    </row>
    <row r="17" spans="1:17" ht="14.15" customHeight="1">
      <c r="A17" s="267">
        <f>'INVOICE 7'!M34</f>
        <v>0</v>
      </c>
      <c r="B17" s="346"/>
      <c r="C17" s="246">
        <f>'INVOICE 7'!O11</f>
        <v>7</v>
      </c>
      <c r="D17" s="352"/>
      <c r="E17" s="248">
        <f>'INVOICE 1'!C$11</f>
        <v>41548</v>
      </c>
      <c r="F17" s="245">
        <f>'INVOICE 7'!F$11</f>
        <v>0</v>
      </c>
      <c r="G17" s="352"/>
      <c r="H17" s="249">
        <f>'INVOICE 7'!N$15</f>
        <v>0</v>
      </c>
      <c r="I17" s="352"/>
      <c r="J17" s="363">
        <f t="shared" si="0"/>
        <v>0</v>
      </c>
      <c r="K17" s="364"/>
      <c r="L17" s="371"/>
      <c r="M17" s="349"/>
      <c r="N17" s="350"/>
      <c r="O17" s="348"/>
      <c r="P17" s="351"/>
      <c r="Q17" s="348"/>
    </row>
    <row r="18" spans="1:17" ht="14.15" customHeight="1">
      <c r="A18" s="267">
        <f>'INVOICE 8'!M34</f>
        <v>0</v>
      </c>
      <c r="B18" s="346"/>
      <c r="C18" s="246">
        <f>'INVOICE 8'!O11</f>
        <v>8</v>
      </c>
      <c r="D18" s="352"/>
      <c r="E18" s="248">
        <f>'INVOICE 8'!C$11</f>
        <v>0</v>
      </c>
      <c r="F18" s="245">
        <f>'INVOICE 8'!F$11</f>
        <v>0</v>
      </c>
      <c r="G18" s="352"/>
      <c r="H18" s="249">
        <f>'INVOICE 8'!N$15</f>
        <v>0</v>
      </c>
      <c r="I18" s="352"/>
      <c r="J18" s="363">
        <f t="shared" si="0"/>
        <v>0</v>
      </c>
      <c r="K18" s="364"/>
      <c r="L18" s="371"/>
      <c r="M18" s="349"/>
      <c r="N18" s="350"/>
      <c r="O18" s="348"/>
      <c r="P18" s="351"/>
      <c r="Q18" s="348"/>
    </row>
    <row r="19" spans="1:17" ht="14.15" customHeight="1">
      <c r="A19" s="267">
        <f>'INVOICE 9'!M34</f>
        <v>0</v>
      </c>
      <c r="B19" s="346"/>
      <c r="C19" s="246">
        <f>'INVOICE 9'!O11</f>
        <v>9</v>
      </c>
      <c r="D19" s="352"/>
      <c r="E19" s="248">
        <f>'INVOICE 9'!C$11</f>
        <v>0</v>
      </c>
      <c r="F19" s="245">
        <f>'INVOICE 9'!F$11</f>
        <v>0</v>
      </c>
      <c r="G19" s="352"/>
      <c r="H19" s="249">
        <f>'INVOICE 9'!N$15</f>
        <v>0</v>
      </c>
      <c r="I19" s="352"/>
      <c r="J19" s="363">
        <f t="shared" si="0"/>
        <v>0</v>
      </c>
      <c r="K19" s="364"/>
      <c r="L19" s="371"/>
      <c r="M19" s="349"/>
      <c r="N19" s="350"/>
      <c r="O19" s="348"/>
      <c r="P19" s="351"/>
      <c r="Q19" s="348"/>
    </row>
    <row r="20" spans="1:17" ht="14.15" customHeight="1">
      <c r="A20" s="267">
        <f>'INVOICE 10'!M34</f>
        <v>0</v>
      </c>
      <c r="B20" s="346"/>
      <c r="C20" s="246">
        <f>'INVOICE 10'!O11</f>
        <v>10</v>
      </c>
      <c r="D20" s="352"/>
      <c r="E20" s="248">
        <f>'INVOICE 10'!C$11</f>
        <v>0</v>
      </c>
      <c r="F20" s="245">
        <f>'INVOICE 10'!F$11</f>
        <v>0</v>
      </c>
      <c r="G20" s="352"/>
      <c r="H20" s="249">
        <f>'INVOICE 10'!N$15</f>
        <v>0</v>
      </c>
      <c r="I20" s="352"/>
      <c r="J20" s="363">
        <f t="shared" si="0"/>
        <v>0</v>
      </c>
      <c r="K20" s="364"/>
      <c r="L20" s="371"/>
      <c r="M20" s="349"/>
      <c r="N20" s="350"/>
      <c r="O20" s="348"/>
      <c r="P20" s="351"/>
      <c r="Q20" s="348"/>
    </row>
    <row r="21" spans="1:17" ht="14.15" customHeight="1">
      <c r="A21" s="267">
        <f>'INVOICE 11'!M34</f>
        <v>0</v>
      </c>
      <c r="B21" s="346"/>
      <c r="C21" s="246">
        <f>'INVOICE 11'!O11</f>
        <v>11</v>
      </c>
      <c r="D21" s="352"/>
      <c r="E21" s="248">
        <f>'INVOICE 11'!C$11</f>
        <v>0</v>
      </c>
      <c r="F21" s="245">
        <f>'INVOICE 11'!F$11</f>
        <v>0</v>
      </c>
      <c r="G21" s="352"/>
      <c r="H21" s="249">
        <f>'INVOICE 11'!N$15</f>
        <v>0</v>
      </c>
      <c r="I21" s="352"/>
      <c r="J21" s="363">
        <f t="shared" si="0"/>
        <v>0</v>
      </c>
      <c r="K21" s="364"/>
      <c r="L21" s="371"/>
      <c r="M21" s="349"/>
      <c r="N21" s="350"/>
      <c r="O21" s="348"/>
      <c r="P21" s="351"/>
      <c r="Q21" s="348"/>
    </row>
    <row r="22" spans="1:17" ht="14.15" customHeight="1">
      <c r="A22" s="267">
        <f>'INVOICE 12'!M34</f>
        <v>0</v>
      </c>
      <c r="B22" s="346"/>
      <c r="C22" s="246">
        <f>'INVOICE 12'!O11</f>
        <v>12</v>
      </c>
      <c r="D22" s="352"/>
      <c r="E22" s="248">
        <f>'INVOICE 12'!C$11</f>
        <v>0</v>
      </c>
      <c r="F22" s="245">
        <f>'INVOICE 12'!F$11</f>
        <v>0</v>
      </c>
      <c r="G22" s="352"/>
      <c r="H22" s="249">
        <f>'INVOICE 12'!N$15</f>
        <v>0</v>
      </c>
      <c r="I22" s="352"/>
      <c r="J22" s="363">
        <f t="shared" si="0"/>
        <v>0</v>
      </c>
      <c r="K22" s="364"/>
      <c r="L22" s="371"/>
      <c r="M22" s="349"/>
      <c r="N22" s="350"/>
      <c r="O22" s="348"/>
      <c r="P22" s="351"/>
      <c r="Q22" s="348"/>
    </row>
    <row r="23" spans="1:17" ht="14.15" customHeight="1">
      <c r="A23" s="267">
        <f>'INVOICE 13'!M34</f>
        <v>0</v>
      </c>
      <c r="B23" s="346"/>
      <c r="C23" s="246">
        <f>'INVOICE 13'!O11</f>
        <v>13</v>
      </c>
      <c r="D23" s="352"/>
      <c r="E23" s="248">
        <f>'INVOICE 13'!C$11</f>
        <v>0</v>
      </c>
      <c r="F23" s="245">
        <f>'INVOICE 13'!F$11</f>
        <v>0</v>
      </c>
      <c r="G23" s="352"/>
      <c r="H23" s="249">
        <f>'INVOICE 13'!N$15</f>
        <v>0</v>
      </c>
      <c r="I23" s="352"/>
      <c r="J23" s="363">
        <f t="shared" si="0"/>
        <v>0</v>
      </c>
      <c r="K23" s="364"/>
      <c r="L23" s="371"/>
      <c r="M23" s="349"/>
      <c r="N23" s="350"/>
      <c r="O23" s="348"/>
      <c r="P23" s="351"/>
      <c r="Q23" s="348"/>
    </row>
    <row r="24" spans="1:17" ht="14.15" customHeight="1">
      <c r="A24" s="267">
        <f>'INVOICE 14'!M34</f>
        <v>0</v>
      </c>
      <c r="B24" s="346"/>
      <c r="C24" s="246">
        <f>'INVOICE 14'!O11</f>
        <v>14</v>
      </c>
      <c r="D24" s="352"/>
      <c r="E24" s="248">
        <f>'INVOICE 14'!C$11</f>
        <v>0</v>
      </c>
      <c r="F24" s="245">
        <f>'INVOICE 14'!F$11</f>
        <v>0</v>
      </c>
      <c r="G24" s="352"/>
      <c r="H24" s="249">
        <f>'INVOICE 14'!N$15</f>
        <v>0</v>
      </c>
      <c r="I24" s="352"/>
      <c r="J24" s="363">
        <f t="shared" si="0"/>
        <v>0</v>
      </c>
      <c r="K24" s="364"/>
      <c r="L24" s="371"/>
      <c r="M24" s="349"/>
      <c r="N24" s="350"/>
      <c r="O24" s="348"/>
      <c r="P24" s="351"/>
      <c r="Q24" s="348"/>
    </row>
    <row r="25" spans="1:17" ht="14.15" customHeight="1">
      <c r="A25" s="267">
        <f>'INVOICE 15'!M34</f>
        <v>0</v>
      </c>
      <c r="B25" s="346"/>
      <c r="C25" s="246">
        <f>'INVOICE 15'!O11</f>
        <v>15</v>
      </c>
      <c r="D25" s="352"/>
      <c r="E25" s="248">
        <f>'INVOICE 15'!C$11</f>
        <v>0</v>
      </c>
      <c r="F25" s="245">
        <f>'INVOICE 15'!F$11</f>
        <v>0</v>
      </c>
      <c r="G25" s="352"/>
      <c r="H25" s="249">
        <f>'INVOICE 15'!N$15</f>
        <v>0</v>
      </c>
      <c r="I25" s="352"/>
      <c r="J25" s="363">
        <f t="shared" si="0"/>
        <v>0</v>
      </c>
      <c r="K25" s="364"/>
      <c r="L25" s="371"/>
      <c r="M25" s="349"/>
      <c r="N25" s="350"/>
      <c r="O25" s="348"/>
      <c r="P25" s="351"/>
      <c r="Q25" s="348"/>
    </row>
    <row r="26" spans="1:17" ht="14.15" customHeight="1">
      <c r="A26" s="267">
        <f>'INVOICE 16'!M34</f>
        <v>0</v>
      </c>
      <c r="B26" s="346"/>
      <c r="C26" s="246">
        <f>'INVOICE 16'!O11</f>
        <v>16</v>
      </c>
      <c r="D26" s="352"/>
      <c r="E26" s="248">
        <f>'INVOICE 16'!C$11</f>
        <v>0</v>
      </c>
      <c r="F26" s="245">
        <f>'INVOICE 16'!F$11</f>
        <v>0</v>
      </c>
      <c r="G26" s="352"/>
      <c r="H26" s="249">
        <f>'INVOICE 16'!N$15</f>
        <v>0</v>
      </c>
      <c r="I26" s="352"/>
      <c r="J26" s="363">
        <f t="shared" si="0"/>
        <v>0</v>
      </c>
      <c r="K26" s="364"/>
      <c r="L26" s="371"/>
      <c r="M26" s="349"/>
      <c r="N26" s="350"/>
      <c r="O26" s="348"/>
      <c r="P26" s="351"/>
      <c r="Q26" s="348"/>
    </row>
    <row r="27" spans="1:17" ht="14.15" customHeight="1">
      <c r="A27" s="267">
        <f>'INVOICE 17'!M34</f>
        <v>0</v>
      </c>
      <c r="B27" s="346"/>
      <c r="C27" s="246">
        <f>'INVOICE 17'!O11</f>
        <v>17</v>
      </c>
      <c r="D27" s="352"/>
      <c r="E27" s="248">
        <f>'INVOICE 17'!C$11</f>
        <v>0</v>
      </c>
      <c r="F27" s="245">
        <f>'INVOICE 17'!F$11</f>
        <v>0</v>
      </c>
      <c r="G27" s="352"/>
      <c r="H27" s="249">
        <f>'INVOICE 17'!N$15</f>
        <v>0</v>
      </c>
      <c r="I27" s="352"/>
      <c r="J27" s="363">
        <f t="shared" si="0"/>
        <v>0</v>
      </c>
      <c r="K27" s="364"/>
      <c r="L27" s="371"/>
      <c r="M27" s="349"/>
      <c r="N27" s="350"/>
      <c r="O27" s="348"/>
      <c r="P27" s="351"/>
      <c r="Q27" s="348"/>
    </row>
    <row r="28" spans="1:17" ht="14.15" customHeight="1">
      <c r="A28" s="267">
        <f>'INVOICE 18'!M34</f>
        <v>0</v>
      </c>
      <c r="B28" s="346"/>
      <c r="C28" s="246">
        <f>'INVOICE 18'!O11</f>
        <v>18</v>
      </c>
      <c r="D28" s="352"/>
      <c r="E28" s="248">
        <f>'INVOICE 18'!C$11</f>
        <v>0</v>
      </c>
      <c r="F28" s="245">
        <f>'INVOICE 18'!F$11</f>
        <v>0</v>
      </c>
      <c r="G28" s="352"/>
      <c r="H28" s="249">
        <f>'INVOICE 18'!N$15</f>
        <v>0</v>
      </c>
      <c r="I28" s="352"/>
      <c r="J28" s="363">
        <f t="shared" si="0"/>
        <v>0</v>
      </c>
      <c r="K28" s="364"/>
      <c r="L28" s="371"/>
      <c r="M28" s="349"/>
      <c r="N28" s="350"/>
      <c r="O28" s="348"/>
      <c r="P28" s="351"/>
      <c r="Q28" s="348"/>
    </row>
    <row r="29" spans="1:17" ht="14.15" customHeight="1">
      <c r="A29" s="267">
        <f>'INVOICE 19'!M34</f>
        <v>0</v>
      </c>
      <c r="B29" s="346"/>
      <c r="C29" s="246">
        <f>'INVOICE 19'!O11</f>
        <v>19</v>
      </c>
      <c r="D29" s="352"/>
      <c r="E29" s="248">
        <f>'INVOICE 19'!C$11</f>
        <v>0</v>
      </c>
      <c r="F29" s="245">
        <f>'INVOICE 19'!F$11</f>
        <v>0</v>
      </c>
      <c r="G29" s="352"/>
      <c r="H29" s="249">
        <f>'INVOICE 19'!N$15</f>
        <v>0</v>
      </c>
      <c r="I29" s="352"/>
      <c r="J29" s="363">
        <f t="shared" si="0"/>
        <v>0</v>
      </c>
      <c r="K29" s="364"/>
      <c r="L29" s="371"/>
      <c r="M29" s="349"/>
      <c r="N29" s="350"/>
      <c r="O29" s="348"/>
      <c r="P29" s="351"/>
      <c r="Q29" s="348"/>
    </row>
    <row r="30" spans="1:17" ht="14.15" customHeight="1">
      <c r="A30" s="267">
        <f>'INVOICE 20'!M34</f>
        <v>0</v>
      </c>
      <c r="B30" s="346"/>
      <c r="C30" s="246">
        <f>'INVOICE 20'!O11</f>
        <v>20</v>
      </c>
      <c r="D30" s="352"/>
      <c r="E30" s="248">
        <f>'INVOICE 20'!C$11</f>
        <v>0</v>
      </c>
      <c r="F30" s="245">
        <f>'INVOICE 20'!F$11</f>
        <v>0</v>
      </c>
      <c r="G30" s="352"/>
      <c r="H30" s="249">
        <f>'INVOICE 20'!N$15</f>
        <v>0</v>
      </c>
      <c r="I30" s="352"/>
      <c r="J30" s="363">
        <f t="shared" si="0"/>
        <v>0</v>
      </c>
      <c r="K30" s="364"/>
      <c r="L30" s="371"/>
      <c r="M30" s="349"/>
      <c r="N30" s="350"/>
      <c r="O30" s="348"/>
      <c r="P30" s="351"/>
      <c r="Q30" s="348"/>
    </row>
    <row r="31" spans="1:17" ht="14.15" customHeight="1">
      <c r="A31" s="267">
        <f>'INVOICE 21'!M34</f>
        <v>0</v>
      </c>
      <c r="B31" s="346"/>
      <c r="C31" s="246">
        <f>'INVOICE 21'!O11</f>
        <v>21</v>
      </c>
      <c r="D31" s="352"/>
      <c r="E31" s="248">
        <f>'INVOICE 21'!C$11</f>
        <v>0</v>
      </c>
      <c r="F31" s="245">
        <f>'INVOICE 21'!F$11</f>
        <v>0</v>
      </c>
      <c r="G31" s="352"/>
      <c r="H31" s="249">
        <f>'INVOICE 21'!N$15</f>
        <v>0</v>
      </c>
      <c r="I31" s="352"/>
      <c r="J31" s="363">
        <f t="shared" si="0"/>
        <v>0</v>
      </c>
      <c r="K31" s="364"/>
      <c r="L31" s="371"/>
      <c r="M31" s="349"/>
      <c r="N31" s="350"/>
      <c r="O31" s="348"/>
      <c r="P31" s="351"/>
      <c r="Q31" s="348"/>
    </row>
    <row r="32" spans="1:17" ht="14.15" customHeight="1">
      <c r="A32" s="267">
        <f>'INVOICE 22'!M34</f>
        <v>0</v>
      </c>
      <c r="B32" s="346"/>
      <c r="C32" s="246">
        <f>'INVOICE 22'!O11</f>
        <v>22</v>
      </c>
      <c r="D32" s="352"/>
      <c r="E32" s="248">
        <f>'INVOICE 22'!C$11</f>
        <v>0</v>
      </c>
      <c r="F32" s="245">
        <f>'INVOICE 22'!F$11</f>
        <v>0</v>
      </c>
      <c r="G32" s="352"/>
      <c r="H32" s="249">
        <f>'INVOICE 22'!N$15</f>
        <v>0</v>
      </c>
      <c r="I32" s="352"/>
      <c r="J32" s="363">
        <f t="shared" si="0"/>
        <v>0</v>
      </c>
      <c r="K32" s="364"/>
      <c r="L32" s="371"/>
      <c r="M32" s="349"/>
      <c r="N32" s="350"/>
      <c r="O32" s="348"/>
      <c r="P32" s="351"/>
      <c r="Q32" s="348"/>
    </row>
    <row r="33" spans="1:17" ht="14.15" customHeight="1">
      <c r="A33" s="267">
        <f>'INVOICE 23'!M34</f>
        <v>0</v>
      </c>
      <c r="B33" s="346"/>
      <c r="C33" s="246">
        <f>'INVOICE 23'!O11</f>
        <v>23</v>
      </c>
      <c r="D33" s="352"/>
      <c r="E33" s="248">
        <f>'INVOICE 23'!C$11</f>
        <v>0</v>
      </c>
      <c r="F33" s="245">
        <f>'INVOICE 23'!F$11</f>
        <v>0</v>
      </c>
      <c r="G33" s="352"/>
      <c r="H33" s="249">
        <f>'INVOICE 23'!N$15</f>
        <v>0</v>
      </c>
      <c r="I33" s="352"/>
      <c r="J33" s="363">
        <f t="shared" si="0"/>
        <v>0</v>
      </c>
      <c r="K33" s="364"/>
      <c r="L33" s="371"/>
      <c r="M33" s="349"/>
      <c r="N33" s="350"/>
      <c r="O33" s="348"/>
      <c r="P33" s="351"/>
      <c r="Q33" s="348"/>
    </row>
    <row r="34" spans="1:17" ht="14.15" customHeight="1">
      <c r="A34" s="267">
        <f>'INVOICE 24'!M34</f>
        <v>0</v>
      </c>
      <c r="B34" s="346"/>
      <c r="C34" s="246">
        <f>'INVOICE 24'!O11</f>
        <v>24</v>
      </c>
      <c r="D34" s="352"/>
      <c r="E34" s="248">
        <f>'INVOICE 24'!C$11</f>
        <v>0</v>
      </c>
      <c r="F34" s="245">
        <f>'INVOICE 24'!F$11</f>
        <v>0</v>
      </c>
      <c r="G34" s="352"/>
      <c r="H34" s="249">
        <f>'INVOICE 24'!N$15</f>
        <v>0</v>
      </c>
      <c r="I34" s="352"/>
      <c r="J34" s="363">
        <f t="shared" si="0"/>
        <v>0</v>
      </c>
      <c r="K34" s="364"/>
      <c r="L34" s="371"/>
      <c r="M34" s="349"/>
      <c r="N34" s="350"/>
      <c r="O34" s="348"/>
      <c r="P34" s="351"/>
      <c r="Q34" s="348"/>
    </row>
    <row r="35" spans="1:17" ht="14.15" customHeight="1">
      <c r="A35" s="267">
        <f>'INVOICE 25'!M34</f>
        <v>0</v>
      </c>
      <c r="B35" s="346"/>
      <c r="C35" s="246">
        <f>'INVOICE 25'!O11</f>
        <v>25</v>
      </c>
      <c r="D35" s="352"/>
      <c r="E35" s="248">
        <f>'INVOICE 25'!C$11</f>
        <v>0</v>
      </c>
      <c r="F35" s="245">
        <f>'INVOICE 25'!F$11</f>
        <v>0</v>
      </c>
      <c r="G35" s="352"/>
      <c r="H35" s="249">
        <f>'INVOICE 25'!N$15</f>
        <v>0</v>
      </c>
      <c r="I35" s="352"/>
      <c r="J35" s="363">
        <f t="shared" si="0"/>
        <v>0</v>
      </c>
      <c r="K35" s="364"/>
      <c r="L35" s="371"/>
      <c r="M35" s="349"/>
      <c r="N35" s="350"/>
      <c r="O35" s="348"/>
      <c r="P35" s="351"/>
      <c r="Q35" s="348"/>
    </row>
    <row r="36" spans="1:17" ht="14.15" customHeight="1">
      <c r="A36" s="267">
        <f>'INVOICE 26'!M34</f>
        <v>0</v>
      </c>
      <c r="B36" s="346"/>
      <c r="C36" s="246">
        <f>'INVOICE 26'!O11</f>
        <v>26</v>
      </c>
      <c r="D36" s="352"/>
      <c r="E36" s="248">
        <f>'INVOICE 26'!C$11</f>
        <v>0</v>
      </c>
      <c r="F36" s="245">
        <f>'INVOICE 26'!F$11</f>
        <v>0</v>
      </c>
      <c r="G36" s="352"/>
      <c r="H36" s="249">
        <f>'INVOICE 26'!N$15</f>
        <v>0</v>
      </c>
      <c r="I36" s="352"/>
      <c r="J36" s="363">
        <f t="shared" si="0"/>
        <v>0</v>
      </c>
      <c r="K36" s="364"/>
      <c r="L36" s="371"/>
      <c r="M36" s="349"/>
      <c r="N36" s="350"/>
      <c r="O36" s="348"/>
      <c r="P36" s="351"/>
      <c r="Q36" s="348"/>
    </row>
    <row r="37" spans="1:17" ht="14.15" customHeight="1">
      <c r="A37" s="267">
        <f>'INVOICE 27'!M34</f>
        <v>0</v>
      </c>
      <c r="B37" s="346"/>
      <c r="C37" s="246">
        <f>'INVOICE 27'!O11</f>
        <v>27</v>
      </c>
      <c r="D37" s="352"/>
      <c r="E37" s="248">
        <f>'INVOICE 27'!C$11</f>
        <v>0</v>
      </c>
      <c r="F37" s="245">
        <f>'INVOICE 27'!F$11</f>
        <v>0</v>
      </c>
      <c r="G37" s="352"/>
      <c r="H37" s="249">
        <f>'INVOICE 27'!N$15</f>
        <v>0</v>
      </c>
      <c r="I37" s="352"/>
      <c r="J37" s="363">
        <f t="shared" si="0"/>
        <v>0</v>
      </c>
      <c r="K37" s="364"/>
      <c r="L37" s="371"/>
      <c r="M37" s="349"/>
      <c r="N37" s="350"/>
      <c r="O37" s="348"/>
      <c r="P37" s="351"/>
      <c r="Q37" s="348"/>
    </row>
    <row r="38" spans="1:17" ht="14.15" customHeight="1">
      <c r="A38" s="267">
        <f>'INVOICE 28'!M34</f>
        <v>0</v>
      </c>
      <c r="B38" s="346"/>
      <c r="C38" s="246">
        <f>'INVOICE 28'!O11</f>
        <v>28</v>
      </c>
      <c r="D38" s="352"/>
      <c r="E38" s="248">
        <f>'INVOICE 28'!C$11</f>
        <v>0</v>
      </c>
      <c r="F38" s="245">
        <f>'INVOICE 28'!F$11</f>
        <v>0</v>
      </c>
      <c r="G38" s="352"/>
      <c r="H38" s="249">
        <f>'INVOICE 28'!N$15</f>
        <v>0</v>
      </c>
      <c r="I38" s="352"/>
      <c r="J38" s="363">
        <f t="shared" si="0"/>
        <v>0</v>
      </c>
      <c r="K38" s="364"/>
      <c r="L38" s="371"/>
      <c r="M38" s="349"/>
      <c r="N38" s="350"/>
      <c r="O38" s="348"/>
      <c r="P38" s="351"/>
      <c r="Q38" s="348"/>
    </row>
    <row r="39" spans="1:17" ht="14.15" customHeight="1">
      <c r="A39" s="267">
        <f>'INVOICE 29'!M34</f>
        <v>0</v>
      </c>
      <c r="B39" s="346"/>
      <c r="C39" s="246">
        <f>'INVOICE 29'!O11</f>
        <v>29</v>
      </c>
      <c r="D39" s="352"/>
      <c r="E39" s="248">
        <f>'INVOICE 29'!C$11</f>
        <v>0</v>
      </c>
      <c r="F39" s="245">
        <f>'INVOICE 29'!F$11</f>
        <v>0</v>
      </c>
      <c r="G39" s="352"/>
      <c r="H39" s="249">
        <f>'INVOICE 29'!N$15</f>
        <v>0</v>
      </c>
      <c r="I39" s="352"/>
      <c r="J39" s="363">
        <f t="shared" si="0"/>
        <v>0</v>
      </c>
      <c r="K39" s="364"/>
      <c r="L39" s="371"/>
      <c r="M39" s="349"/>
      <c r="N39" s="350"/>
      <c r="O39" s="348"/>
      <c r="P39" s="351"/>
      <c r="Q39" s="348"/>
    </row>
    <row r="40" spans="1:17" ht="14.15" customHeight="1">
      <c r="A40" s="267">
        <f>'INVOICE 30'!M34</f>
        <v>0</v>
      </c>
      <c r="B40" s="346"/>
      <c r="C40" s="246">
        <f>'INVOICE 30'!O11</f>
        <v>30</v>
      </c>
      <c r="D40" s="352"/>
      <c r="E40" s="248">
        <f>'INVOICE 30'!C$11</f>
        <v>0</v>
      </c>
      <c r="F40" s="245">
        <f>'INVOICE 30'!F$11</f>
        <v>0</v>
      </c>
      <c r="G40" s="352"/>
      <c r="H40" s="249">
        <f>'INVOICE 30'!N$15</f>
        <v>0</v>
      </c>
      <c r="I40" s="352"/>
      <c r="J40" s="363">
        <f t="shared" si="0"/>
        <v>0</v>
      </c>
      <c r="K40" s="364"/>
      <c r="L40" s="371"/>
      <c r="M40" s="349"/>
      <c r="N40" s="350"/>
      <c r="O40" s="348"/>
      <c r="P40" s="351"/>
      <c r="Q40" s="348"/>
    </row>
    <row r="41" spans="1:17" ht="14.15" customHeight="1">
      <c r="A41" s="267">
        <f>'INVOICE 31'!M34</f>
        <v>0</v>
      </c>
      <c r="B41" s="346"/>
      <c r="C41" s="246">
        <f>'INVOICE 31'!O11</f>
        <v>31</v>
      </c>
      <c r="D41" s="352"/>
      <c r="E41" s="248">
        <f>'INVOICE 31'!C$11</f>
        <v>0</v>
      </c>
      <c r="F41" s="245">
        <f>'INVOICE 31'!F$11</f>
        <v>0</v>
      </c>
      <c r="G41" s="352"/>
      <c r="H41" s="249">
        <f>'INVOICE 31'!N$15</f>
        <v>0</v>
      </c>
      <c r="I41" s="352"/>
      <c r="J41" s="363">
        <f t="shared" si="0"/>
        <v>0</v>
      </c>
      <c r="K41" s="364"/>
      <c r="L41" s="371"/>
      <c r="M41" s="349"/>
      <c r="N41" s="350"/>
      <c r="O41" s="348"/>
      <c r="P41" s="351"/>
      <c r="Q41" s="348"/>
    </row>
    <row r="42" spans="1:17" ht="19.5" customHeight="1" thickBot="1">
      <c r="A42" s="353"/>
      <c r="B42" s="354"/>
      <c r="C42" s="354"/>
      <c r="D42" s="354"/>
      <c r="E42" s="354"/>
      <c r="F42" s="354"/>
      <c r="G42" s="354"/>
      <c r="H42" s="355">
        <f>SUM(H11:H41)</f>
        <v>624.19000000000005</v>
      </c>
      <c r="I42" s="354"/>
      <c r="J42" s="365">
        <f>SUM(J11:J41)</f>
        <v>36.999999999999993</v>
      </c>
      <c r="K42" s="366"/>
      <c r="L42" s="370"/>
      <c r="M42" s="356"/>
      <c r="N42" s="357"/>
      <c r="O42" s="357"/>
      <c r="P42" s="357"/>
      <c r="Q42" s="357"/>
    </row>
    <row r="43" spans="1:17" ht="19.5" customHeight="1">
      <c r="A43" s="368"/>
      <c r="B43" s="368"/>
      <c r="C43" s="368"/>
      <c r="D43" s="368"/>
      <c r="E43" s="368"/>
      <c r="F43" s="368"/>
      <c r="G43" s="368"/>
      <c r="H43" s="369">
        <f>H10-H42</f>
        <v>1062.81</v>
      </c>
      <c r="I43" s="368"/>
      <c r="J43" s="366">
        <f>J10-J42</f>
        <v>63.000000000000007</v>
      </c>
      <c r="K43" s="366"/>
      <c r="L43" s="370"/>
      <c r="M43" s="356"/>
      <c r="N43" s="357"/>
      <c r="O43" s="357"/>
      <c r="P43" s="357"/>
      <c r="Q43" s="357"/>
    </row>
    <row r="44" spans="1:17" ht="25" customHeight="1">
      <c r="L44" s="88"/>
    </row>
    <row r="45" spans="1:17" ht="25" customHeight="1">
      <c r="L45" s="88"/>
    </row>
    <row r="46" spans="1:17" ht="18" customHeight="1">
      <c r="L46" s="88"/>
    </row>
    <row r="47" spans="1:17" ht="18" customHeight="1"/>
  </sheetData>
  <sheetProtection password="E6F1" sheet="1" objects="1" scenarios="1" selectLockedCells="1"/>
  <mergeCells count="29">
    <mergeCell ref="A1:C1"/>
    <mergeCell ref="E1:F1"/>
    <mergeCell ref="H1:I1"/>
    <mergeCell ref="L1:Q1"/>
    <mergeCell ref="A2:C2"/>
    <mergeCell ref="E2:F2"/>
    <mergeCell ref="H2:I2"/>
    <mergeCell ref="L2:Q2"/>
    <mergeCell ref="A3:C3"/>
    <mergeCell ref="E3:F3"/>
    <mergeCell ref="H3:I3"/>
    <mergeCell ref="L3:Q3"/>
    <mergeCell ref="A4:C4"/>
    <mergeCell ref="E4:F4"/>
    <mergeCell ref="H4:I4"/>
    <mergeCell ref="L4:Q4"/>
    <mergeCell ref="A5:C5"/>
    <mergeCell ref="E5:F5"/>
    <mergeCell ref="H5:I5"/>
    <mergeCell ref="L5:Q5"/>
    <mergeCell ref="A6:C6"/>
    <mergeCell ref="E6:F6"/>
    <mergeCell ref="H6:I6"/>
    <mergeCell ref="L6:Q6"/>
    <mergeCell ref="A7:C7"/>
    <mergeCell ref="E7:F7"/>
    <mergeCell ref="A8:C8"/>
    <mergeCell ref="E8:F8"/>
    <mergeCell ref="P8:Q8"/>
  </mergeCells>
  <printOptions horizontalCentered="1"/>
  <pageMargins left="0.25" right="0.25" top="1.5" bottom="0.25" header="0.5" footer="0.5"/>
  <pageSetup scale="85" orientation="portrait" r:id="rId1"/>
  <headerFooter>
    <oddHeader xml:space="preserve">&amp;L&amp;G&amp;CARKANSAS DEPARTMENT OF FINANCE AND ADMINISTRATION 
OFFICE OF INTERGOVERNMENTAL SERVICES
&amp;"-,Bold"VOLUNTEER &amp;12SUMMARY PAGE </oddHeader>
    <oddFooter>&amp;L&amp;9DFA/IGS 2012-2013</oddFooter>
  </headerFooter>
  <legacyDrawingHF r:id="rId2"/>
</worksheet>
</file>

<file path=xl/worksheets/sheet5.xml><?xml version="1.0" encoding="utf-8"?>
<worksheet xmlns="http://schemas.openxmlformats.org/spreadsheetml/2006/main" xmlns:r="http://schemas.openxmlformats.org/officeDocument/2006/relationships">
  <sheetPr codeName="Sheet6">
    <tabColor theme="7" tint="0.59999389629810485"/>
  </sheetPr>
  <dimension ref="B1:I20"/>
  <sheetViews>
    <sheetView workbookViewId="0">
      <selection activeCell="B17" sqref="B17:C17"/>
    </sheetView>
  </sheetViews>
  <sheetFormatPr defaultColWidth="9.1796875" defaultRowHeight="14.5"/>
  <cols>
    <col min="1" max="1" width="7.54296875" style="24" customWidth="1"/>
    <col min="2" max="2" width="35.81640625" style="24" customWidth="1"/>
    <col min="3" max="3" width="9.7265625" style="24" customWidth="1"/>
    <col min="4" max="4" width="10.54296875" style="24" customWidth="1"/>
    <col min="5" max="5" width="8" style="24" customWidth="1"/>
    <col min="6" max="6" width="12.26953125" style="24" customWidth="1"/>
    <col min="7" max="16384" width="9.1796875" style="24"/>
  </cols>
  <sheetData>
    <row r="1" spans="2:9" ht="23.25" customHeight="1" thickBot="1"/>
    <row r="2" spans="2:9" ht="22" customHeight="1">
      <c r="B2" s="101" t="s">
        <v>93</v>
      </c>
      <c r="C2" s="480">
        <f>'SUBGRANT INFORMATION'!B8</f>
        <v>13890</v>
      </c>
      <c r="D2" s="480"/>
      <c r="E2" s="480"/>
      <c r="F2" s="481"/>
    </row>
    <row r="3" spans="2:9" ht="22" customHeight="1">
      <c r="B3" s="102" t="s">
        <v>114</v>
      </c>
      <c r="C3" s="482" t="str">
        <f>'SUBGRANT INFORMATION'!B3</f>
        <v>ABC Project</v>
      </c>
      <c r="D3" s="482"/>
      <c r="E3" s="482"/>
      <c r="F3" s="483"/>
    </row>
    <row r="4" spans="2:9" ht="22" customHeight="1">
      <c r="B4" s="102" t="s">
        <v>235</v>
      </c>
      <c r="C4" s="482" t="str">
        <f>'SUBGRANT INFORMATION'!B4</f>
        <v>P.O. Box 1</v>
      </c>
      <c r="D4" s="482"/>
      <c r="E4" s="482"/>
      <c r="F4" s="483"/>
    </row>
    <row r="5" spans="2:9" ht="22" customHeight="1">
      <c r="B5" s="102" t="s">
        <v>239</v>
      </c>
      <c r="C5" s="474" t="str">
        <f>'SUBGRANT INFORMATION'!B5</f>
        <v>Frank, AR  71600</v>
      </c>
      <c r="D5" s="475"/>
      <c r="E5" s="475"/>
      <c r="F5" s="476"/>
    </row>
    <row r="6" spans="2:9" ht="22" customHeight="1">
      <c r="B6" s="102" t="s">
        <v>22</v>
      </c>
      <c r="C6" s="484">
        <f>'SUBGRANT INFORMATION'!B16</f>
        <v>5010000123</v>
      </c>
      <c r="D6" s="484"/>
      <c r="E6" s="484"/>
      <c r="F6" s="485"/>
    </row>
    <row r="7" spans="2:9" ht="22" customHeight="1">
      <c r="B7" s="102" t="s">
        <v>237</v>
      </c>
      <c r="C7" s="487">
        <f>'SUBGRANT INFORMATION'!B17</f>
        <v>5010000124</v>
      </c>
      <c r="D7" s="488"/>
      <c r="E7" s="488"/>
      <c r="F7" s="489"/>
    </row>
    <row r="8" spans="2:9" ht="22" customHeight="1">
      <c r="B8" s="102" t="s">
        <v>236</v>
      </c>
      <c r="C8" s="482" t="str">
        <f>'SUBGRANT INFORMATION'!B18</f>
        <v>noemail@arkansas.gov</v>
      </c>
      <c r="D8" s="482"/>
      <c r="E8" s="482"/>
      <c r="F8" s="483"/>
    </row>
    <row r="9" spans="2:9" ht="22" customHeight="1">
      <c r="B9" s="102" t="s">
        <v>241</v>
      </c>
      <c r="C9" s="482" t="str">
        <f>'SUBGRANT INFORMATION'!B23</f>
        <v>VOCA</v>
      </c>
      <c r="D9" s="482"/>
      <c r="E9" s="482"/>
      <c r="F9" s="483"/>
    </row>
    <row r="10" spans="2:9" ht="22" customHeight="1">
      <c r="B10" s="102" t="s">
        <v>21</v>
      </c>
      <c r="C10" s="482" t="str">
        <f>'SUBGRANT INFORMATION'!B20</f>
        <v>Debbie Bousquet/Board Chair</v>
      </c>
      <c r="D10" s="482"/>
      <c r="E10" s="482"/>
      <c r="F10" s="483"/>
    </row>
    <row r="11" spans="2:9" ht="22" customHeight="1">
      <c r="B11" s="102" t="s">
        <v>152</v>
      </c>
      <c r="C11" s="482" t="str">
        <f>'SUBGRANT INFORMATION'!B19</f>
        <v>Crystal Thomas</v>
      </c>
      <c r="D11" s="482"/>
      <c r="E11" s="482"/>
      <c r="F11" s="483"/>
    </row>
    <row r="12" spans="2:9" ht="13.5" customHeight="1">
      <c r="B12" s="477"/>
      <c r="C12" s="478"/>
      <c r="D12" s="478"/>
      <c r="E12" s="478"/>
      <c r="F12" s="479"/>
    </row>
    <row r="13" spans="2:9" ht="25.5" customHeight="1">
      <c r="B13" s="490" t="s">
        <v>238</v>
      </c>
      <c r="C13" s="491"/>
      <c r="D13" s="491"/>
      <c r="E13" s="491"/>
      <c r="F13" s="492"/>
      <c r="I13" s="103"/>
    </row>
    <row r="14" spans="2:9" ht="144" customHeight="1" thickBot="1">
      <c r="B14" s="493" t="s">
        <v>242</v>
      </c>
      <c r="C14" s="494"/>
      <c r="D14" s="494"/>
      <c r="E14" s="494"/>
      <c r="F14" s="495"/>
      <c r="I14" s="103"/>
    </row>
    <row r="15" spans="2:9" ht="46.5" customHeight="1">
      <c r="B15" s="97"/>
      <c r="C15" s="97"/>
      <c r="D15" s="97"/>
      <c r="E15" s="97"/>
      <c r="F15" s="97"/>
    </row>
    <row r="16" spans="2:9" ht="22.5" customHeight="1"/>
    <row r="17" spans="2:6" ht="15" thickBot="1">
      <c r="B17" s="486" t="str">
        <f>'SUBGRANT INFORMATION'!B20</f>
        <v>Debbie Bousquet/Board Chair</v>
      </c>
      <c r="C17" s="486"/>
      <c r="D17" s="98"/>
      <c r="E17" s="98"/>
      <c r="F17" s="98"/>
    </row>
    <row r="18" spans="2:6" ht="29.25" customHeight="1">
      <c r="B18" s="498" t="s">
        <v>234</v>
      </c>
      <c r="C18" s="498"/>
      <c r="D18" s="99"/>
      <c r="E18" s="99"/>
      <c r="F18" s="99"/>
    </row>
    <row r="19" spans="2:6" ht="15" thickBot="1">
      <c r="B19" s="497"/>
      <c r="C19" s="497"/>
      <c r="D19" s="100"/>
      <c r="E19" s="486"/>
      <c r="F19" s="486"/>
    </row>
    <row r="20" spans="2:6">
      <c r="B20" s="496" t="s">
        <v>125</v>
      </c>
      <c r="C20" s="496"/>
      <c r="D20" s="99"/>
      <c r="E20" s="496" t="s">
        <v>65</v>
      </c>
      <c r="F20" s="496"/>
    </row>
  </sheetData>
  <sheetProtection password="E6F1" sheet="1" objects="1" scenarios="1" selectLockedCells="1"/>
  <mergeCells count="19">
    <mergeCell ref="E19:F19"/>
    <mergeCell ref="E20:F20"/>
    <mergeCell ref="B19:C19"/>
    <mergeCell ref="B20:C20"/>
    <mergeCell ref="B18:C18"/>
    <mergeCell ref="B17:C17"/>
    <mergeCell ref="C11:F11"/>
    <mergeCell ref="C7:F7"/>
    <mergeCell ref="B13:F13"/>
    <mergeCell ref="B14:F14"/>
    <mergeCell ref="C5:F5"/>
    <mergeCell ref="B12:F12"/>
    <mergeCell ref="C2:F2"/>
    <mergeCell ref="C3:F3"/>
    <mergeCell ref="C4:F4"/>
    <mergeCell ref="C6:F6"/>
    <mergeCell ref="C8:F8"/>
    <mergeCell ref="C10:F10"/>
    <mergeCell ref="C9:F9"/>
  </mergeCells>
  <pageMargins left="0.7" right="0.7" top="1.29" bottom="0.75" header="0.3" footer="0.3"/>
  <pageSetup orientation="portrait" r:id="rId1"/>
  <headerFooter>
    <oddHeader>&amp;L&amp;G&amp;CDEPARTMENT OF FINANCE AND ADMINISTRATION
OFFICE OF INTERGOVERNMENTAL SERVICES
&amp;"-,Bold"&amp;UWORKBOOK CERTIFICATION</oddHeader>
    <oddFooter>&amp;LDFA/IGS 2012-2013</oddFooter>
  </headerFooter>
  <ignoredErrors>
    <ignoredError sqref="B17" unlockedFormula="1"/>
  </ignoredErrors>
  <legacyDrawingHF r:id="rId2"/>
</worksheet>
</file>

<file path=xl/worksheets/sheet6.xml><?xml version="1.0" encoding="utf-8"?>
<worksheet xmlns="http://schemas.openxmlformats.org/spreadsheetml/2006/main" xmlns:r="http://schemas.openxmlformats.org/officeDocument/2006/relationships">
  <sheetPr codeName="Sheet7">
    <tabColor theme="6" tint="0.39997558519241921"/>
  </sheetPr>
  <dimension ref="B1:H93"/>
  <sheetViews>
    <sheetView topLeftCell="A13" zoomScaleNormal="100" workbookViewId="0">
      <selection activeCell="C24" sqref="C24"/>
    </sheetView>
  </sheetViews>
  <sheetFormatPr defaultColWidth="9.1796875" defaultRowHeight="14.5"/>
  <cols>
    <col min="1" max="1" width="1.81640625" style="24" customWidth="1"/>
    <col min="2" max="2" width="30.7265625" style="24" customWidth="1"/>
    <col min="3" max="3" width="18.7265625" style="24" customWidth="1"/>
    <col min="4" max="4" width="18.7265625" style="24" hidden="1" customWidth="1"/>
    <col min="5" max="6" width="18.7265625" style="24" customWidth="1"/>
    <col min="7" max="7" width="18.7265625" style="24" hidden="1" customWidth="1"/>
    <col min="8" max="8" width="18.7265625" style="24" customWidth="1"/>
    <col min="9" max="16384" width="9.1796875" style="24"/>
  </cols>
  <sheetData>
    <row r="1" spans="2:8" ht="22" customHeight="1">
      <c r="B1" s="31" t="s">
        <v>18</v>
      </c>
      <c r="C1" s="23"/>
      <c r="D1" s="502" t="s">
        <v>19</v>
      </c>
      <c r="E1" s="502"/>
      <c r="F1" s="69"/>
      <c r="G1" s="500" t="s">
        <v>24</v>
      </c>
      <c r="H1" s="500"/>
    </row>
    <row r="2" spans="2:8" ht="22" customHeight="1" thickBot="1">
      <c r="B2" s="503" t="str">
        <f>'SUBGRANT INFORMATION'!B3</f>
        <v>ABC Project</v>
      </c>
      <c r="C2" s="503"/>
      <c r="D2" s="499">
        <f>'SUBGRANT INFORMATION'!B8</f>
        <v>13890</v>
      </c>
      <c r="E2" s="499"/>
      <c r="F2" s="501" t="str">
        <f>'SUBGRANT INFORMATION'!B13</f>
        <v>October 1, 2013 - September 30, 2014</v>
      </c>
      <c r="G2" s="501"/>
      <c r="H2" s="501"/>
    </row>
    <row r="3" spans="2:8" ht="30" customHeight="1" thickBot="1">
      <c r="B3" s="165" t="s">
        <v>13</v>
      </c>
      <c r="C3" s="47" t="s">
        <v>245</v>
      </c>
      <c r="D3" s="47" t="s">
        <v>246</v>
      </c>
      <c r="E3" s="47" t="s">
        <v>247</v>
      </c>
      <c r="F3" s="57" t="s">
        <v>176</v>
      </c>
      <c r="G3" s="57" t="s">
        <v>248</v>
      </c>
      <c r="H3" s="188" t="s">
        <v>249</v>
      </c>
    </row>
    <row r="4" spans="2:8" ht="18" customHeight="1">
      <c r="B4" s="189" t="s">
        <v>327</v>
      </c>
      <c r="C4" s="105">
        <v>10400</v>
      </c>
      <c r="D4" s="105">
        <v>0</v>
      </c>
      <c r="E4" s="105">
        <v>5200</v>
      </c>
      <c r="F4" s="62">
        <v>10400</v>
      </c>
      <c r="G4" s="62">
        <v>0</v>
      </c>
      <c r="H4" s="190">
        <v>5200</v>
      </c>
    </row>
    <row r="5" spans="2:8" ht="18" customHeight="1">
      <c r="B5" s="191" t="s">
        <v>328</v>
      </c>
      <c r="C5" s="51">
        <v>31200</v>
      </c>
      <c r="D5" s="51">
        <v>0</v>
      </c>
      <c r="E5" s="51">
        <v>0</v>
      </c>
      <c r="F5" s="58">
        <v>31200</v>
      </c>
      <c r="G5" s="58">
        <v>0</v>
      </c>
      <c r="H5" s="192">
        <v>0</v>
      </c>
    </row>
    <row r="6" spans="2:8" ht="18" customHeight="1">
      <c r="B6" s="191" t="s">
        <v>332</v>
      </c>
      <c r="C6" s="105">
        <v>0</v>
      </c>
      <c r="D6" s="105">
        <v>0</v>
      </c>
      <c r="E6" s="105">
        <v>1687</v>
      </c>
      <c r="F6" s="62">
        <v>0</v>
      </c>
      <c r="G6" s="62">
        <v>0</v>
      </c>
      <c r="H6" s="190">
        <v>1687</v>
      </c>
    </row>
    <row r="7" spans="2:8" ht="18" customHeight="1">
      <c r="B7" s="191" t="s">
        <v>329</v>
      </c>
      <c r="C7" s="51">
        <v>3182.4</v>
      </c>
      <c r="D7" s="51">
        <v>0</v>
      </c>
      <c r="E7" s="51">
        <v>397.8</v>
      </c>
      <c r="F7" s="58">
        <v>3182.4</v>
      </c>
      <c r="G7" s="58">
        <v>0</v>
      </c>
      <c r="H7" s="192">
        <v>397.8</v>
      </c>
    </row>
    <row r="8" spans="2:8" ht="18" customHeight="1">
      <c r="B8" s="191" t="s">
        <v>336</v>
      </c>
      <c r="C8" s="51">
        <v>582.4</v>
      </c>
      <c r="D8" s="51">
        <v>0</v>
      </c>
      <c r="E8" s="51">
        <v>72.8</v>
      </c>
      <c r="F8" s="58">
        <v>582.4</v>
      </c>
      <c r="G8" s="58">
        <v>0</v>
      </c>
      <c r="H8" s="192">
        <v>72.8</v>
      </c>
    </row>
    <row r="9" spans="2:8" ht="18" customHeight="1">
      <c r="B9" s="191" t="s">
        <v>330</v>
      </c>
      <c r="C9" s="51">
        <v>3744</v>
      </c>
      <c r="D9" s="51">
        <v>0</v>
      </c>
      <c r="E9" s="51">
        <v>468</v>
      </c>
      <c r="F9" s="58">
        <v>3744</v>
      </c>
      <c r="G9" s="58">
        <v>0</v>
      </c>
      <c r="H9" s="192">
        <v>468</v>
      </c>
    </row>
    <row r="10" spans="2:8" ht="18" customHeight="1">
      <c r="B10" s="191" t="s">
        <v>335</v>
      </c>
      <c r="C10" s="51">
        <v>2000</v>
      </c>
      <c r="D10" s="51">
        <v>0</v>
      </c>
      <c r="E10" s="51">
        <v>0</v>
      </c>
      <c r="F10" s="58">
        <v>1500</v>
      </c>
      <c r="G10" s="58">
        <v>0</v>
      </c>
      <c r="H10" s="192">
        <v>0</v>
      </c>
    </row>
    <row r="11" spans="2:8" ht="18" customHeight="1">
      <c r="B11" s="191" t="s">
        <v>338</v>
      </c>
      <c r="C11" s="51">
        <v>2500</v>
      </c>
      <c r="D11" s="51"/>
      <c r="E11" s="51">
        <v>2300</v>
      </c>
      <c r="F11" s="58">
        <v>2500</v>
      </c>
      <c r="G11" s="58">
        <v>0</v>
      </c>
      <c r="H11" s="192">
        <v>2300</v>
      </c>
    </row>
    <row r="12" spans="2:8" ht="18" customHeight="1">
      <c r="B12" s="191" t="s">
        <v>337</v>
      </c>
      <c r="C12" s="51">
        <v>0</v>
      </c>
      <c r="D12" s="51">
        <v>0</v>
      </c>
      <c r="E12" s="51">
        <v>3651.6</v>
      </c>
      <c r="F12" s="58">
        <v>0</v>
      </c>
      <c r="G12" s="58">
        <v>0</v>
      </c>
      <c r="H12" s="192">
        <v>3651.6</v>
      </c>
    </row>
    <row r="13" spans="2:8" ht="18" customHeight="1">
      <c r="B13" s="191" t="s">
        <v>331</v>
      </c>
      <c r="C13" s="51">
        <v>1500</v>
      </c>
      <c r="D13" s="51">
        <v>0</v>
      </c>
      <c r="E13" s="51">
        <v>0</v>
      </c>
      <c r="F13" s="58">
        <v>2000</v>
      </c>
      <c r="G13" s="58">
        <v>0</v>
      </c>
      <c r="H13" s="192">
        <v>0</v>
      </c>
    </row>
    <row r="14" spans="2:8" ht="18" customHeight="1">
      <c r="B14" s="191"/>
      <c r="C14" s="51">
        <v>0</v>
      </c>
      <c r="D14" s="51">
        <v>0</v>
      </c>
      <c r="E14" s="51">
        <v>0</v>
      </c>
      <c r="F14" s="58">
        <v>0</v>
      </c>
      <c r="G14" s="58">
        <v>0</v>
      </c>
      <c r="H14" s="192">
        <v>0</v>
      </c>
    </row>
    <row r="15" spans="2:8" ht="18" customHeight="1">
      <c r="B15" s="191"/>
      <c r="C15" s="51">
        <v>0</v>
      </c>
      <c r="D15" s="51">
        <v>0</v>
      </c>
      <c r="E15" s="51">
        <v>0</v>
      </c>
      <c r="F15" s="58">
        <v>0</v>
      </c>
      <c r="G15" s="58">
        <v>0</v>
      </c>
      <c r="H15" s="192">
        <v>0</v>
      </c>
    </row>
    <row r="16" spans="2:8" ht="18" customHeight="1">
      <c r="B16" s="191"/>
      <c r="C16" s="51">
        <v>0</v>
      </c>
      <c r="D16" s="51">
        <v>0</v>
      </c>
      <c r="E16" s="51">
        <v>0</v>
      </c>
      <c r="F16" s="58">
        <v>0</v>
      </c>
      <c r="G16" s="58">
        <v>0</v>
      </c>
      <c r="H16" s="192">
        <v>0</v>
      </c>
    </row>
    <row r="17" spans="2:8" ht="18" customHeight="1">
      <c r="B17" s="191"/>
      <c r="C17" s="51">
        <v>0</v>
      </c>
      <c r="D17" s="51">
        <v>0</v>
      </c>
      <c r="E17" s="51">
        <v>0</v>
      </c>
      <c r="F17" s="58">
        <v>0</v>
      </c>
      <c r="G17" s="58">
        <v>0</v>
      </c>
      <c r="H17" s="192">
        <v>0</v>
      </c>
    </row>
    <row r="18" spans="2:8" ht="18" customHeight="1">
      <c r="B18" s="191"/>
      <c r="C18" s="51">
        <v>0</v>
      </c>
      <c r="D18" s="51">
        <v>0</v>
      </c>
      <c r="E18" s="51">
        <v>0</v>
      </c>
      <c r="F18" s="58">
        <v>0</v>
      </c>
      <c r="G18" s="58">
        <v>0</v>
      </c>
      <c r="H18" s="192">
        <v>0</v>
      </c>
    </row>
    <row r="19" spans="2:8" ht="18" customHeight="1">
      <c r="B19" s="191"/>
      <c r="C19" s="51">
        <v>0</v>
      </c>
      <c r="D19" s="51">
        <v>0</v>
      </c>
      <c r="E19" s="51">
        <v>0</v>
      </c>
      <c r="F19" s="58">
        <v>0</v>
      </c>
      <c r="G19" s="58">
        <v>0</v>
      </c>
      <c r="H19" s="192">
        <v>0</v>
      </c>
    </row>
    <row r="20" spans="2:8" ht="18" customHeight="1">
      <c r="B20" s="191"/>
      <c r="C20" s="51">
        <v>0</v>
      </c>
      <c r="D20" s="51">
        <v>0</v>
      </c>
      <c r="E20" s="51">
        <v>0</v>
      </c>
      <c r="F20" s="58">
        <v>0</v>
      </c>
      <c r="G20" s="58">
        <v>0</v>
      </c>
      <c r="H20" s="192">
        <v>0</v>
      </c>
    </row>
    <row r="21" spans="2:8" ht="18" customHeight="1">
      <c r="B21" s="191"/>
      <c r="C21" s="51">
        <v>0</v>
      </c>
      <c r="D21" s="51">
        <v>0</v>
      </c>
      <c r="E21" s="51">
        <v>0</v>
      </c>
      <c r="F21" s="58">
        <v>0</v>
      </c>
      <c r="G21" s="58">
        <v>0</v>
      </c>
      <c r="H21" s="192">
        <v>0</v>
      </c>
    </row>
    <row r="22" spans="2:8" ht="18" customHeight="1">
      <c r="B22" s="191"/>
      <c r="C22" s="51">
        <v>0</v>
      </c>
      <c r="D22" s="51">
        <v>0</v>
      </c>
      <c r="E22" s="51">
        <v>0</v>
      </c>
      <c r="F22" s="58">
        <v>0</v>
      </c>
      <c r="G22" s="58">
        <v>0</v>
      </c>
      <c r="H22" s="192">
        <v>0</v>
      </c>
    </row>
    <row r="23" spans="2:8" ht="18" customHeight="1" thickBot="1">
      <c r="B23" s="191"/>
      <c r="C23" s="52">
        <v>0</v>
      </c>
      <c r="D23" s="52">
        <v>0</v>
      </c>
      <c r="E23" s="52">
        <v>0</v>
      </c>
      <c r="F23" s="59">
        <v>0</v>
      </c>
      <c r="G23" s="59">
        <v>0</v>
      </c>
      <c r="H23" s="193">
        <v>0</v>
      </c>
    </row>
    <row r="24" spans="2:8" ht="20.149999999999999" customHeight="1" thickBot="1">
      <c r="B24" s="194" t="s">
        <v>14</v>
      </c>
      <c r="C24" s="45">
        <f t="shared" ref="C24:H24" si="0">SUM(C4:C23)</f>
        <v>55108.800000000003</v>
      </c>
      <c r="D24" s="45">
        <f t="shared" si="0"/>
        <v>0</v>
      </c>
      <c r="E24" s="45">
        <f t="shared" si="0"/>
        <v>13777.2</v>
      </c>
      <c r="F24" s="45">
        <f t="shared" si="0"/>
        <v>55108.800000000003</v>
      </c>
      <c r="G24" s="45">
        <f t="shared" si="0"/>
        <v>0</v>
      </c>
      <c r="H24" s="195">
        <f t="shared" si="0"/>
        <v>13777.2</v>
      </c>
    </row>
    <row r="25" spans="2:8" ht="12" customHeight="1" thickBot="1"/>
    <row r="26" spans="2:8" ht="30" customHeight="1" thickBot="1">
      <c r="B26" s="165" t="s">
        <v>13</v>
      </c>
      <c r="C26" s="47" t="s">
        <v>245</v>
      </c>
      <c r="D26" s="47" t="s">
        <v>246</v>
      </c>
      <c r="E26" s="47" t="s">
        <v>247</v>
      </c>
      <c r="F26" s="57" t="s">
        <v>177</v>
      </c>
      <c r="G26" s="57" t="s">
        <v>248</v>
      </c>
      <c r="H26" s="188" t="s">
        <v>249</v>
      </c>
    </row>
    <row r="27" spans="2:8" ht="18" customHeight="1">
      <c r="B27" s="413" t="str">
        <f t="shared" ref="B27:B46" si="1">B4</f>
        <v>Executive Director</v>
      </c>
      <c r="C27" s="62">
        <f t="shared" ref="C27:C28" si="2">F4</f>
        <v>10400</v>
      </c>
      <c r="D27" s="62">
        <f t="shared" ref="D27:D28" si="3">G4</f>
        <v>0</v>
      </c>
      <c r="E27" s="62">
        <f t="shared" ref="E27:E28" si="4">H4</f>
        <v>5200</v>
      </c>
      <c r="F27" s="63">
        <v>0</v>
      </c>
      <c r="G27" s="63">
        <v>0</v>
      </c>
      <c r="H27" s="196">
        <v>0</v>
      </c>
    </row>
    <row r="28" spans="2:8" ht="18" customHeight="1">
      <c r="B28" s="414" t="str">
        <f t="shared" si="1"/>
        <v>Victim Advocate</v>
      </c>
      <c r="C28" s="58">
        <f t="shared" si="2"/>
        <v>31200</v>
      </c>
      <c r="D28" s="58">
        <f t="shared" si="3"/>
        <v>0</v>
      </c>
      <c r="E28" s="58">
        <f t="shared" si="4"/>
        <v>0</v>
      </c>
      <c r="F28" s="60">
        <v>0</v>
      </c>
      <c r="G28" s="60">
        <v>0</v>
      </c>
      <c r="H28" s="197">
        <v>0</v>
      </c>
    </row>
    <row r="29" spans="2:8" ht="18" customHeight="1">
      <c r="B29" s="414" t="str">
        <f t="shared" si="1"/>
        <v>Volunteer Advocates</v>
      </c>
      <c r="C29" s="58">
        <f t="shared" ref="C29:C46" si="5">F6</f>
        <v>0</v>
      </c>
      <c r="D29" s="58">
        <f t="shared" ref="D29:D46" si="6">G6</f>
        <v>0</v>
      </c>
      <c r="E29" s="58">
        <f t="shared" ref="E29:E46" si="7">H6</f>
        <v>1687</v>
      </c>
      <c r="F29" s="63">
        <v>0</v>
      </c>
      <c r="G29" s="63">
        <v>0</v>
      </c>
      <c r="H29" s="196">
        <v>0</v>
      </c>
    </row>
    <row r="30" spans="2:8" ht="18" customHeight="1">
      <c r="B30" s="414" t="str">
        <f t="shared" si="1"/>
        <v>FICA</v>
      </c>
      <c r="C30" s="58">
        <f t="shared" si="5"/>
        <v>3182.4</v>
      </c>
      <c r="D30" s="58">
        <f t="shared" si="6"/>
        <v>0</v>
      </c>
      <c r="E30" s="58">
        <f t="shared" si="7"/>
        <v>397.8</v>
      </c>
      <c r="F30" s="60">
        <v>0</v>
      </c>
      <c r="G30" s="60">
        <v>0</v>
      </c>
      <c r="H30" s="197">
        <v>0</v>
      </c>
    </row>
    <row r="31" spans="2:8" ht="18" customHeight="1">
      <c r="B31" s="414" t="str">
        <f t="shared" si="1"/>
        <v>Workers Comp</v>
      </c>
      <c r="C31" s="58">
        <f t="shared" si="5"/>
        <v>582.4</v>
      </c>
      <c r="D31" s="58">
        <f t="shared" si="6"/>
        <v>0</v>
      </c>
      <c r="E31" s="58">
        <f t="shared" si="7"/>
        <v>72.8</v>
      </c>
      <c r="F31" s="60">
        <v>0</v>
      </c>
      <c r="G31" s="60">
        <v>0</v>
      </c>
      <c r="H31" s="197">
        <v>0</v>
      </c>
    </row>
    <row r="32" spans="2:8" ht="18" customHeight="1">
      <c r="B32" s="414" t="str">
        <f t="shared" si="1"/>
        <v>Retirement</v>
      </c>
      <c r="C32" s="58">
        <f t="shared" si="5"/>
        <v>3744</v>
      </c>
      <c r="D32" s="58">
        <f t="shared" si="6"/>
        <v>0</v>
      </c>
      <c r="E32" s="58">
        <f t="shared" si="7"/>
        <v>468</v>
      </c>
      <c r="F32" s="60">
        <v>0</v>
      </c>
      <c r="G32" s="60">
        <v>0</v>
      </c>
      <c r="H32" s="197">
        <v>0</v>
      </c>
    </row>
    <row r="33" spans="2:8" ht="18" customHeight="1">
      <c r="B33" s="414" t="str">
        <f t="shared" si="1"/>
        <v>Office Supplies</v>
      </c>
      <c r="C33" s="58">
        <f t="shared" si="5"/>
        <v>1500</v>
      </c>
      <c r="D33" s="58">
        <f t="shared" si="6"/>
        <v>0</v>
      </c>
      <c r="E33" s="58">
        <f t="shared" si="7"/>
        <v>0</v>
      </c>
      <c r="F33" s="60">
        <v>0</v>
      </c>
      <c r="G33" s="60">
        <v>0</v>
      </c>
      <c r="H33" s="197">
        <v>0</v>
      </c>
    </row>
    <row r="34" spans="2:8" ht="18" customHeight="1">
      <c r="B34" s="414" t="str">
        <f t="shared" si="1"/>
        <v>Utilities</v>
      </c>
      <c r="C34" s="58">
        <f t="shared" si="5"/>
        <v>2500</v>
      </c>
      <c r="D34" s="58">
        <f t="shared" si="6"/>
        <v>0</v>
      </c>
      <c r="E34" s="58">
        <f t="shared" si="7"/>
        <v>2300</v>
      </c>
      <c r="F34" s="60">
        <v>0</v>
      </c>
      <c r="G34" s="60">
        <v>0</v>
      </c>
      <c r="H34" s="197">
        <v>0</v>
      </c>
    </row>
    <row r="35" spans="2:8" ht="18" customHeight="1">
      <c r="B35" s="414" t="str">
        <f t="shared" si="1"/>
        <v>Rent</v>
      </c>
      <c r="C35" s="58">
        <f t="shared" si="5"/>
        <v>0</v>
      </c>
      <c r="D35" s="58">
        <f t="shared" si="6"/>
        <v>0</v>
      </c>
      <c r="E35" s="58">
        <f t="shared" si="7"/>
        <v>3651.6</v>
      </c>
      <c r="F35" s="60">
        <v>0</v>
      </c>
      <c r="G35" s="60">
        <v>0</v>
      </c>
      <c r="H35" s="197">
        <v>0</v>
      </c>
    </row>
    <row r="36" spans="2:8" ht="18" customHeight="1">
      <c r="B36" s="414" t="str">
        <f t="shared" si="1"/>
        <v>Staff/Victim Travel</v>
      </c>
      <c r="C36" s="58">
        <f t="shared" si="5"/>
        <v>2000</v>
      </c>
      <c r="D36" s="58">
        <f t="shared" si="6"/>
        <v>0</v>
      </c>
      <c r="E36" s="58">
        <f t="shared" si="7"/>
        <v>0</v>
      </c>
      <c r="F36" s="60">
        <v>0</v>
      </c>
      <c r="G36" s="60">
        <v>0</v>
      </c>
      <c r="H36" s="197">
        <v>0</v>
      </c>
    </row>
    <row r="37" spans="2:8" ht="18" customHeight="1">
      <c r="B37" s="414">
        <f t="shared" si="1"/>
        <v>0</v>
      </c>
      <c r="C37" s="58">
        <f t="shared" si="5"/>
        <v>0</v>
      </c>
      <c r="D37" s="58">
        <f t="shared" si="6"/>
        <v>0</v>
      </c>
      <c r="E37" s="58">
        <f t="shared" si="7"/>
        <v>0</v>
      </c>
      <c r="F37" s="60">
        <v>0</v>
      </c>
      <c r="G37" s="60">
        <v>0</v>
      </c>
      <c r="H37" s="197">
        <v>0</v>
      </c>
    </row>
    <row r="38" spans="2:8" ht="18" customHeight="1">
      <c r="B38" s="414">
        <f t="shared" si="1"/>
        <v>0</v>
      </c>
      <c r="C38" s="58">
        <f t="shared" si="5"/>
        <v>0</v>
      </c>
      <c r="D38" s="58">
        <f t="shared" si="6"/>
        <v>0</v>
      </c>
      <c r="E38" s="58">
        <f t="shared" si="7"/>
        <v>0</v>
      </c>
      <c r="F38" s="60">
        <v>0</v>
      </c>
      <c r="G38" s="60">
        <v>0</v>
      </c>
      <c r="H38" s="197">
        <v>0</v>
      </c>
    </row>
    <row r="39" spans="2:8" ht="18" customHeight="1">
      <c r="B39" s="414">
        <f t="shared" si="1"/>
        <v>0</v>
      </c>
      <c r="C39" s="58">
        <f t="shared" si="5"/>
        <v>0</v>
      </c>
      <c r="D39" s="58">
        <f t="shared" si="6"/>
        <v>0</v>
      </c>
      <c r="E39" s="58">
        <f t="shared" si="7"/>
        <v>0</v>
      </c>
      <c r="F39" s="60">
        <v>0</v>
      </c>
      <c r="G39" s="60">
        <v>0</v>
      </c>
      <c r="H39" s="197">
        <v>0</v>
      </c>
    </row>
    <row r="40" spans="2:8" ht="18" customHeight="1">
      <c r="B40" s="414">
        <f t="shared" si="1"/>
        <v>0</v>
      </c>
      <c r="C40" s="58">
        <f t="shared" si="5"/>
        <v>0</v>
      </c>
      <c r="D40" s="58">
        <f t="shared" si="6"/>
        <v>0</v>
      </c>
      <c r="E40" s="58">
        <f t="shared" si="7"/>
        <v>0</v>
      </c>
      <c r="F40" s="60">
        <v>0</v>
      </c>
      <c r="G40" s="60">
        <v>0</v>
      </c>
      <c r="H40" s="197">
        <v>0</v>
      </c>
    </row>
    <row r="41" spans="2:8" ht="18" customHeight="1">
      <c r="B41" s="414">
        <f t="shared" si="1"/>
        <v>0</v>
      </c>
      <c r="C41" s="58">
        <f t="shared" si="5"/>
        <v>0</v>
      </c>
      <c r="D41" s="58">
        <f t="shared" si="6"/>
        <v>0</v>
      </c>
      <c r="E41" s="58">
        <f t="shared" si="7"/>
        <v>0</v>
      </c>
      <c r="F41" s="60">
        <v>0</v>
      </c>
      <c r="G41" s="60">
        <v>0</v>
      </c>
      <c r="H41" s="197">
        <v>0</v>
      </c>
    </row>
    <row r="42" spans="2:8" ht="18" customHeight="1">
      <c r="B42" s="414">
        <f t="shared" si="1"/>
        <v>0</v>
      </c>
      <c r="C42" s="58">
        <f t="shared" si="5"/>
        <v>0</v>
      </c>
      <c r="D42" s="58">
        <f t="shared" si="6"/>
        <v>0</v>
      </c>
      <c r="E42" s="58">
        <f t="shared" si="7"/>
        <v>0</v>
      </c>
      <c r="F42" s="60">
        <v>0</v>
      </c>
      <c r="G42" s="60">
        <v>0</v>
      </c>
      <c r="H42" s="197">
        <v>0</v>
      </c>
    </row>
    <row r="43" spans="2:8" ht="18" customHeight="1">
      <c r="B43" s="414">
        <f t="shared" si="1"/>
        <v>0</v>
      </c>
      <c r="C43" s="58">
        <f t="shared" si="5"/>
        <v>0</v>
      </c>
      <c r="D43" s="58">
        <f t="shared" si="6"/>
        <v>0</v>
      </c>
      <c r="E43" s="58">
        <f t="shared" si="7"/>
        <v>0</v>
      </c>
      <c r="F43" s="60">
        <v>0</v>
      </c>
      <c r="G43" s="60">
        <v>0</v>
      </c>
      <c r="H43" s="197">
        <v>0</v>
      </c>
    </row>
    <row r="44" spans="2:8" ht="18" customHeight="1">
      <c r="B44" s="414">
        <f t="shared" si="1"/>
        <v>0</v>
      </c>
      <c r="C44" s="58">
        <f t="shared" si="5"/>
        <v>0</v>
      </c>
      <c r="D44" s="58">
        <f t="shared" si="6"/>
        <v>0</v>
      </c>
      <c r="E44" s="58">
        <f t="shared" si="7"/>
        <v>0</v>
      </c>
      <c r="F44" s="60">
        <v>0</v>
      </c>
      <c r="G44" s="60">
        <v>0</v>
      </c>
      <c r="H44" s="197">
        <v>0</v>
      </c>
    </row>
    <row r="45" spans="2:8" ht="18" customHeight="1">
      <c r="B45" s="414">
        <f t="shared" si="1"/>
        <v>0</v>
      </c>
      <c r="C45" s="58">
        <f t="shared" si="5"/>
        <v>0</v>
      </c>
      <c r="D45" s="58">
        <f t="shared" si="6"/>
        <v>0</v>
      </c>
      <c r="E45" s="58">
        <f t="shared" si="7"/>
        <v>0</v>
      </c>
      <c r="F45" s="60">
        <v>0</v>
      </c>
      <c r="G45" s="60">
        <v>0</v>
      </c>
      <c r="H45" s="197">
        <v>0</v>
      </c>
    </row>
    <row r="46" spans="2:8" ht="18" customHeight="1" thickBot="1">
      <c r="B46" s="414">
        <f t="shared" si="1"/>
        <v>0</v>
      </c>
      <c r="C46" s="58">
        <f t="shared" si="5"/>
        <v>0</v>
      </c>
      <c r="D46" s="58">
        <f t="shared" si="6"/>
        <v>0</v>
      </c>
      <c r="E46" s="58">
        <f t="shared" si="7"/>
        <v>0</v>
      </c>
      <c r="F46" s="61">
        <v>0</v>
      </c>
      <c r="G46" s="61">
        <v>0</v>
      </c>
      <c r="H46" s="198">
        <v>0</v>
      </c>
    </row>
    <row r="47" spans="2:8" ht="20.149999999999999" customHeight="1" thickBot="1">
      <c r="B47" s="194" t="s">
        <v>14</v>
      </c>
      <c r="C47" s="45">
        <f t="shared" ref="C47:H47" si="8">SUM(C27:C46)</f>
        <v>55108.800000000003</v>
      </c>
      <c r="D47" s="45">
        <f t="shared" si="8"/>
        <v>0</v>
      </c>
      <c r="E47" s="45">
        <f t="shared" si="8"/>
        <v>13777.2</v>
      </c>
      <c r="F47" s="45">
        <f t="shared" si="8"/>
        <v>0</v>
      </c>
      <c r="G47" s="45">
        <f t="shared" si="8"/>
        <v>0</v>
      </c>
      <c r="H47" s="195">
        <f t="shared" si="8"/>
        <v>0</v>
      </c>
    </row>
    <row r="48" spans="2:8" ht="12" customHeight="1" thickBot="1"/>
    <row r="49" spans="2:8" ht="30" customHeight="1" thickBot="1">
      <c r="B49" s="165" t="s">
        <v>13</v>
      </c>
      <c r="C49" s="47" t="s">
        <v>245</v>
      </c>
      <c r="D49" s="47" t="s">
        <v>246</v>
      </c>
      <c r="E49" s="47" t="s">
        <v>247</v>
      </c>
      <c r="F49" s="57" t="s">
        <v>178</v>
      </c>
      <c r="G49" s="57" t="s">
        <v>248</v>
      </c>
      <c r="H49" s="188" t="s">
        <v>249</v>
      </c>
    </row>
    <row r="50" spans="2:8" ht="18" customHeight="1">
      <c r="B50" s="413" t="str">
        <f>B27</f>
        <v>Executive Director</v>
      </c>
      <c r="C50" s="63">
        <f>F27</f>
        <v>0</v>
      </c>
      <c r="D50" s="63">
        <f>G27</f>
        <v>0</v>
      </c>
      <c r="E50" s="63">
        <f>H27</f>
        <v>0</v>
      </c>
      <c r="F50" s="64">
        <v>0</v>
      </c>
      <c r="G50" s="64">
        <v>0</v>
      </c>
      <c r="H50" s="199">
        <v>0</v>
      </c>
    </row>
    <row r="51" spans="2:8" ht="18" customHeight="1">
      <c r="B51" s="414" t="str">
        <f t="shared" ref="B51:B55" si="9">B28</f>
        <v>Victim Advocate</v>
      </c>
      <c r="C51" s="60">
        <f t="shared" ref="C51:C55" si="10">F28</f>
        <v>0</v>
      </c>
      <c r="D51" s="60">
        <f t="shared" ref="D51:D55" si="11">G28</f>
        <v>0</v>
      </c>
      <c r="E51" s="60">
        <f t="shared" ref="E51:E55" si="12">H28</f>
        <v>0</v>
      </c>
      <c r="F51" s="55">
        <v>0</v>
      </c>
      <c r="G51" s="55">
        <v>0</v>
      </c>
      <c r="H51" s="200">
        <v>0</v>
      </c>
    </row>
    <row r="52" spans="2:8" ht="18" customHeight="1">
      <c r="B52" s="414" t="str">
        <f t="shared" si="9"/>
        <v>Volunteer Advocates</v>
      </c>
      <c r="C52" s="60">
        <f t="shared" si="10"/>
        <v>0</v>
      </c>
      <c r="D52" s="60">
        <f t="shared" si="11"/>
        <v>0</v>
      </c>
      <c r="E52" s="60">
        <f t="shared" si="12"/>
        <v>0</v>
      </c>
      <c r="F52" s="55">
        <v>0</v>
      </c>
      <c r="G52" s="55">
        <v>0</v>
      </c>
      <c r="H52" s="200">
        <v>0</v>
      </c>
    </row>
    <row r="53" spans="2:8" ht="18" customHeight="1">
      <c r="B53" s="414" t="str">
        <f t="shared" si="9"/>
        <v>FICA</v>
      </c>
      <c r="C53" s="60">
        <f t="shared" si="10"/>
        <v>0</v>
      </c>
      <c r="D53" s="60">
        <f t="shared" si="11"/>
        <v>0</v>
      </c>
      <c r="E53" s="60">
        <f t="shared" si="12"/>
        <v>0</v>
      </c>
      <c r="F53" s="55">
        <v>0</v>
      </c>
      <c r="G53" s="55">
        <v>0</v>
      </c>
      <c r="H53" s="200">
        <v>0</v>
      </c>
    </row>
    <row r="54" spans="2:8" ht="18" customHeight="1">
      <c r="B54" s="414" t="str">
        <f t="shared" si="9"/>
        <v>Workers Comp</v>
      </c>
      <c r="C54" s="60">
        <f t="shared" si="10"/>
        <v>0</v>
      </c>
      <c r="D54" s="60">
        <f t="shared" si="11"/>
        <v>0</v>
      </c>
      <c r="E54" s="60">
        <f t="shared" si="12"/>
        <v>0</v>
      </c>
      <c r="F54" s="55">
        <v>0</v>
      </c>
      <c r="G54" s="55">
        <v>0</v>
      </c>
      <c r="H54" s="200">
        <v>0</v>
      </c>
    </row>
    <row r="55" spans="2:8" ht="18" customHeight="1">
      <c r="B55" s="414" t="str">
        <f t="shared" si="9"/>
        <v>Retirement</v>
      </c>
      <c r="C55" s="60">
        <f t="shared" si="10"/>
        <v>0</v>
      </c>
      <c r="D55" s="60">
        <f t="shared" si="11"/>
        <v>0</v>
      </c>
      <c r="E55" s="60">
        <f t="shared" si="12"/>
        <v>0</v>
      </c>
      <c r="F55" s="55">
        <v>0</v>
      </c>
      <c r="G55" s="55">
        <v>0</v>
      </c>
      <c r="H55" s="200">
        <v>0</v>
      </c>
    </row>
    <row r="56" spans="2:8" ht="18" customHeight="1">
      <c r="B56" s="414" t="str">
        <f t="shared" ref="B56" si="13">B33</f>
        <v>Office Supplies</v>
      </c>
      <c r="C56" s="60">
        <f t="shared" ref="C56" si="14">F33</f>
        <v>0</v>
      </c>
      <c r="D56" s="60">
        <f t="shared" ref="D56" si="15">G33</f>
        <v>0</v>
      </c>
      <c r="E56" s="60">
        <f t="shared" ref="E56" si="16">H33</f>
        <v>0</v>
      </c>
      <c r="F56" s="55">
        <v>0</v>
      </c>
      <c r="G56" s="55">
        <v>0</v>
      </c>
      <c r="H56" s="200">
        <v>0</v>
      </c>
    </row>
    <row r="57" spans="2:8" ht="18" customHeight="1">
      <c r="B57" s="414" t="str">
        <f t="shared" ref="B57" si="17">B34</f>
        <v>Utilities</v>
      </c>
      <c r="C57" s="60">
        <f t="shared" ref="C57" si="18">F34</f>
        <v>0</v>
      </c>
      <c r="D57" s="60">
        <f t="shared" ref="D57" si="19">G34</f>
        <v>0</v>
      </c>
      <c r="E57" s="60">
        <f t="shared" ref="E57" si="20">H34</f>
        <v>0</v>
      </c>
      <c r="F57" s="55">
        <v>0</v>
      </c>
      <c r="G57" s="55">
        <v>0</v>
      </c>
      <c r="H57" s="200">
        <v>0</v>
      </c>
    </row>
    <row r="58" spans="2:8" ht="18" customHeight="1">
      <c r="B58" s="414" t="str">
        <f t="shared" ref="B58" si="21">B35</f>
        <v>Rent</v>
      </c>
      <c r="C58" s="60">
        <f t="shared" ref="C58:C60" si="22">F35</f>
        <v>0</v>
      </c>
      <c r="D58" s="60">
        <f t="shared" ref="D58:D60" si="23">G35</f>
        <v>0</v>
      </c>
      <c r="E58" s="60">
        <f t="shared" ref="E58:E60" si="24">H35</f>
        <v>0</v>
      </c>
      <c r="F58" s="55">
        <v>0</v>
      </c>
      <c r="G58" s="55">
        <v>0</v>
      </c>
      <c r="H58" s="200">
        <v>0</v>
      </c>
    </row>
    <row r="59" spans="2:8" ht="18" customHeight="1">
      <c r="B59" s="414" t="str">
        <f t="shared" ref="B59:B67" si="25">B36</f>
        <v>Staff/Victim Travel</v>
      </c>
      <c r="C59" s="60">
        <f t="shared" si="22"/>
        <v>0</v>
      </c>
      <c r="D59" s="60">
        <f t="shared" si="23"/>
        <v>0</v>
      </c>
      <c r="E59" s="60">
        <f t="shared" si="24"/>
        <v>0</v>
      </c>
      <c r="F59" s="55">
        <v>0</v>
      </c>
      <c r="G59" s="55">
        <v>0</v>
      </c>
      <c r="H59" s="200">
        <v>0</v>
      </c>
    </row>
    <row r="60" spans="2:8" ht="18" customHeight="1">
      <c r="B60" s="414">
        <f t="shared" si="25"/>
        <v>0</v>
      </c>
      <c r="C60" s="60">
        <f t="shared" si="22"/>
        <v>0</v>
      </c>
      <c r="D60" s="60">
        <f t="shared" si="23"/>
        <v>0</v>
      </c>
      <c r="E60" s="60">
        <f t="shared" si="24"/>
        <v>0</v>
      </c>
      <c r="F60" s="55">
        <v>0</v>
      </c>
      <c r="G60" s="55">
        <v>0</v>
      </c>
      <c r="H60" s="200">
        <v>0</v>
      </c>
    </row>
    <row r="61" spans="2:8" ht="18" customHeight="1">
      <c r="B61" s="414">
        <f t="shared" si="25"/>
        <v>0</v>
      </c>
      <c r="C61" s="60">
        <f t="shared" ref="C61:C67" si="26">F38</f>
        <v>0</v>
      </c>
      <c r="D61" s="60">
        <f t="shared" ref="D61:D67" si="27">G38</f>
        <v>0</v>
      </c>
      <c r="E61" s="60">
        <f t="shared" ref="E61:E67" si="28">H38</f>
        <v>0</v>
      </c>
      <c r="F61" s="55">
        <v>0</v>
      </c>
      <c r="G61" s="55">
        <v>0</v>
      </c>
      <c r="H61" s="200">
        <v>0</v>
      </c>
    </row>
    <row r="62" spans="2:8" ht="18" customHeight="1">
      <c r="B62" s="414">
        <f t="shared" si="25"/>
        <v>0</v>
      </c>
      <c r="C62" s="60">
        <f t="shared" si="26"/>
        <v>0</v>
      </c>
      <c r="D62" s="60">
        <f t="shared" si="27"/>
        <v>0</v>
      </c>
      <c r="E62" s="60">
        <f t="shared" si="28"/>
        <v>0</v>
      </c>
      <c r="F62" s="55">
        <v>0</v>
      </c>
      <c r="G62" s="55">
        <v>0</v>
      </c>
      <c r="H62" s="200">
        <v>0</v>
      </c>
    </row>
    <row r="63" spans="2:8" ht="18" customHeight="1">
      <c r="B63" s="414">
        <f t="shared" si="25"/>
        <v>0</v>
      </c>
      <c r="C63" s="60">
        <f t="shared" si="26"/>
        <v>0</v>
      </c>
      <c r="D63" s="60">
        <f t="shared" si="27"/>
        <v>0</v>
      </c>
      <c r="E63" s="60">
        <f t="shared" si="28"/>
        <v>0</v>
      </c>
      <c r="F63" s="55">
        <v>0</v>
      </c>
      <c r="G63" s="55">
        <v>0</v>
      </c>
      <c r="H63" s="200">
        <v>0</v>
      </c>
    </row>
    <row r="64" spans="2:8" ht="18" customHeight="1">
      <c r="B64" s="414">
        <f t="shared" si="25"/>
        <v>0</v>
      </c>
      <c r="C64" s="60">
        <f t="shared" si="26"/>
        <v>0</v>
      </c>
      <c r="D64" s="60">
        <f t="shared" si="27"/>
        <v>0</v>
      </c>
      <c r="E64" s="60">
        <f t="shared" si="28"/>
        <v>0</v>
      </c>
      <c r="F64" s="55">
        <v>0</v>
      </c>
      <c r="G64" s="55">
        <v>0</v>
      </c>
      <c r="H64" s="200">
        <v>0</v>
      </c>
    </row>
    <row r="65" spans="2:8" ht="18" customHeight="1">
      <c r="B65" s="414">
        <f t="shared" si="25"/>
        <v>0</v>
      </c>
      <c r="C65" s="60">
        <f t="shared" si="26"/>
        <v>0</v>
      </c>
      <c r="D65" s="60">
        <f t="shared" si="27"/>
        <v>0</v>
      </c>
      <c r="E65" s="60">
        <f t="shared" si="28"/>
        <v>0</v>
      </c>
      <c r="F65" s="55">
        <v>0</v>
      </c>
      <c r="G65" s="55">
        <v>0</v>
      </c>
      <c r="H65" s="200">
        <v>0</v>
      </c>
    </row>
    <row r="66" spans="2:8" ht="18" customHeight="1">
      <c r="B66" s="414">
        <f t="shared" si="25"/>
        <v>0</v>
      </c>
      <c r="C66" s="60">
        <f t="shared" si="26"/>
        <v>0</v>
      </c>
      <c r="D66" s="60">
        <f t="shared" si="27"/>
        <v>0</v>
      </c>
      <c r="E66" s="60">
        <f t="shared" si="28"/>
        <v>0</v>
      </c>
      <c r="F66" s="55">
        <v>0</v>
      </c>
      <c r="G66" s="55">
        <v>0</v>
      </c>
      <c r="H66" s="200">
        <v>0</v>
      </c>
    </row>
    <row r="67" spans="2:8" ht="18" customHeight="1">
      <c r="B67" s="414">
        <f t="shared" si="25"/>
        <v>0</v>
      </c>
      <c r="C67" s="60">
        <f t="shared" si="26"/>
        <v>0</v>
      </c>
      <c r="D67" s="60">
        <f t="shared" si="27"/>
        <v>0</v>
      </c>
      <c r="E67" s="60">
        <f t="shared" si="28"/>
        <v>0</v>
      </c>
      <c r="F67" s="55">
        <v>0</v>
      </c>
      <c r="G67" s="55">
        <v>0</v>
      </c>
      <c r="H67" s="200">
        <v>0</v>
      </c>
    </row>
    <row r="68" spans="2:8" ht="18" customHeight="1">
      <c r="B68" s="414">
        <f t="shared" ref="B68:B69" si="29">B45</f>
        <v>0</v>
      </c>
      <c r="C68" s="60">
        <f t="shared" ref="C68:C69" si="30">F45</f>
        <v>0</v>
      </c>
      <c r="D68" s="60">
        <f t="shared" ref="D68:D69" si="31">G45</f>
        <v>0</v>
      </c>
      <c r="E68" s="60">
        <f t="shared" ref="E68:E69" si="32">H45</f>
        <v>0</v>
      </c>
      <c r="F68" s="55">
        <v>0</v>
      </c>
      <c r="G68" s="55">
        <v>0</v>
      </c>
      <c r="H68" s="200">
        <v>0</v>
      </c>
    </row>
    <row r="69" spans="2:8" ht="18" customHeight="1" thickBot="1">
      <c r="B69" s="442">
        <f t="shared" si="29"/>
        <v>0</v>
      </c>
      <c r="C69" s="61">
        <f t="shared" si="30"/>
        <v>0</v>
      </c>
      <c r="D69" s="61">
        <f t="shared" si="31"/>
        <v>0</v>
      </c>
      <c r="E69" s="61">
        <f t="shared" si="32"/>
        <v>0</v>
      </c>
      <c r="F69" s="56">
        <v>0</v>
      </c>
      <c r="G69" s="56">
        <v>0</v>
      </c>
      <c r="H69" s="201">
        <v>0</v>
      </c>
    </row>
    <row r="70" spans="2:8" ht="20.149999999999999" customHeight="1" thickBot="1">
      <c r="B70" s="194" t="s">
        <v>14</v>
      </c>
      <c r="C70" s="45">
        <f t="shared" ref="C70:H70" si="33">SUM(C50:C69)</f>
        <v>0</v>
      </c>
      <c r="D70" s="45">
        <f t="shared" si="33"/>
        <v>0</v>
      </c>
      <c r="E70" s="45">
        <f t="shared" si="33"/>
        <v>0</v>
      </c>
      <c r="F70" s="45">
        <f t="shared" si="33"/>
        <v>0</v>
      </c>
      <c r="G70" s="45">
        <f t="shared" si="33"/>
        <v>0</v>
      </c>
      <c r="H70" s="195">
        <f t="shared" si="33"/>
        <v>0</v>
      </c>
    </row>
    <row r="71" spans="2:8" ht="12" customHeight="1" thickBot="1"/>
    <row r="72" spans="2:8" ht="30" customHeight="1" thickBot="1">
      <c r="B72" s="165" t="s">
        <v>13</v>
      </c>
      <c r="C72" s="47" t="s">
        <v>245</v>
      </c>
      <c r="D72" s="47" t="s">
        <v>246</v>
      </c>
      <c r="E72" s="47" t="s">
        <v>247</v>
      </c>
      <c r="F72" s="57" t="s">
        <v>179</v>
      </c>
      <c r="G72" s="57" t="s">
        <v>248</v>
      </c>
      <c r="H72" s="188" t="s">
        <v>249</v>
      </c>
    </row>
    <row r="73" spans="2:8" ht="18" customHeight="1">
      <c r="B73" s="413" t="str">
        <f>B50</f>
        <v>Executive Director</v>
      </c>
      <c r="C73" s="64">
        <f>F50</f>
        <v>0</v>
      </c>
      <c r="D73" s="64">
        <f>G50</f>
        <v>0</v>
      </c>
      <c r="E73" s="64">
        <f>H50</f>
        <v>0</v>
      </c>
      <c r="F73" s="65">
        <v>0</v>
      </c>
      <c r="G73" s="65">
        <v>0</v>
      </c>
      <c r="H73" s="202">
        <v>0</v>
      </c>
    </row>
    <row r="74" spans="2:8" ht="18" customHeight="1">
      <c r="B74" s="414" t="str">
        <f t="shared" ref="B74:B79" si="34">B51</f>
        <v>Victim Advocate</v>
      </c>
      <c r="C74" s="55">
        <f t="shared" ref="C74:C81" si="35">F51</f>
        <v>0</v>
      </c>
      <c r="D74" s="55">
        <f t="shared" ref="D74:D81" si="36">G51</f>
        <v>0</v>
      </c>
      <c r="E74" s="55">
        <f t="shared" ref="E74:E81" si="37">H51</f>
        <v>0</v>
      </c>
      <c r="F74" s="53">
        <v>0</v>
      </c>
      <c r="G74" s="53">
        <v>0</v>
      </c>
      <c r="H74" s="203">
        <v>0</v>
      </c>
    </row>
    <row r="75" spans="2:8" ht="18" customHeight="1">
      <c r="B75" s="414" t="str">
        <f t="shared" si="34"/>
        <v>Volunteer Advocates</v>
      </c>
      <c r="C75" s="55">
        <f t="shared" si="35"/>
        <v>0</v>
      </c>
      <c r="D75" s="55">
        <f t="shared" si="36"/>
        <v>0</v>
      </c>
      <c r="E75" s="55">
        <f t="shared" si="37"/>
        <v>0</v>
      </c>
      <c r="F75" s="53">
        <v>0</v>
      </c>
      <c r="G75" s="53">
        <v>0</v>
      </c>
      <c r="H75" s="203">
        <v>0</v>
      </c>
    </row>
    <row r="76" spans="2:8" ht="18" customHeight="1">
      <c r="B76" s="414" t="str">
        <f t="shared" si="34"/>
        <v>FICA</v>
      </c>
      <c r="C76" s="55">
        <f t="shared" si="35"/>
        <v>0</v>
      </c>
      <c r="D76" s="55">
        <f t="shared" si="36"/>
        <v>0</v>
      </c>
      <c r="E76" s="55">
        <f t="shared" si="37"/>
        <v>0</v>
      </c>
      <c r="F76" s="53">
        <v>0</v>
      </c>
      <c r="G76" s="53">
        <v>0</v>
      </c>
      <c r="H76" s="203">
        <v>0</v>
      </c>
    </row>
    <row r="77" spans="2:8" ht="18" customHeight="1">
      <c r="B77" s="414" t="str">
        <f t="shared" si="34"/>
        <v>Workers Comp</v>
      </c>
      <c r="C77" s="55">
        <f t="shared" si="35"/>
        <v>0</v>
      </c>
      <c r="D77" s="55">
        <f t="shared" si="36"/>
        <v>0</v>
      </c>
      <c r="E77" s="55">
        <f t="shared" si="37"/>
        <v>0</v>
      </c>
      <c r="F77" s="53">
        <v>0</v>
      </c>
      <c r="G77" s="53">
        <v>0</v>
      </c>
      <c r="H77" s="203">
        <v>0</v>
      </c>
    </row>
    <row r="78" spans="2:8" ht="18" customHeight="1">
      <c r="B78" s="414" t="str">
        <f t="shared" si="34"/>
        <v>Retirement</v>
      </c>
      <c r="C78" s="55">
        <f t="shared" si="35"/>
        <v>0</v>
      </c>
      <c r="D78" s="55">
        <f t="shared" si="36"/>
        <v>0</v>
      </c>
      <c r="E78" s="55">
        <f t="shared" si="37"/>
        <v>0</v>
      </c>
      <c r="F78" s="53">
        <v>0</v>
      </c>
      <c r="G78" s="53">
        <v>0</v>
      </c>
      <c r="H78" s="203">
        <v>0</v>
      </c>
    </row>
    <row r="79" spans="2:8" ht="18" customHeight="1">
      <c r="B79" s="414" t="str">
        <f t="shared" si="34"/>
        <v>Office Supplies</v>
      </c>
      <c r="C79" s="55">
        <f t="shared" si="35"/>
        <v>0</v>
      </c>
      <c r="D79" s="55">
        <f t="shared" si="36"/>
        <v>0</v>
      </c>
      <c r="E79" s="55">
        <f t="shared" si="37"/>
        <v>0</v>
      </c>
      <c r="F79" s="53">
        <v>0</v>
      </c>
      <c r="G79" s="53">
        <v>0</v>
      </c>
      <c r="H79" s="203">
        <v>0</v>
      </c>
    </row>
    <row r="80" spans="2:8" ht="18" customHeight="1">
      <c r="B80" s="414" t="str">
        <f t="shared" ref="B80:B90" si="38">B57</f>
        <v>Utilities</v>
      </c>
      <c r="C80" s="55">
        <f t="shared" si="35"/>
        <v>0</v>
      </c>
      <c r="D80" s="55">
        <f t="shared" si="36"/>
        <v>0</v>
      </c>
      <c r="E80" s="55">
        <f t="shared" si="37"/>
        <v>0</v>
      </c>
      <c r="F80" s="53">
        <v>0</v>
      </c>
      <c r="G80" s="53">
        <v>0</v>
      </c>
      <c r="H80" s="203">
        <v>0</v>
      </c>
    </row>
    <row r="81" spans="2:8" ht="18" customHeight="1">
      <c r="B81" s="414" t="str">
        <f t="shared" si="38"/>
        <v>Rent</v>
      </c>
      <c r="C81" s="55">
        <f t="shared" si="35"/>
        <v>0</v>
      </c>
      <c r="D81" s="55">
        <f t="shared" si="36"/>
        <v>0</v>
      </c>
      <c r="E81" s="55">
        <f t="shared" si="37"/>
        <v>0</v>
      </c>
      <c r="F81" s="53">
        <v>0</v>
      </c>
      <c r="G81" s="53">
        <v>0</v>
      </c>
      <c r="H81" s="203">
        <v>0</v>
      </c>
    </row>
    <row r="82" spans="2:8" ht="18" customHeight="1">
      <c r="B82" s="414" t="str">
        <f t="shared" si="38"/>
        <v>Staff/Victim Travel</v>
      </c>
      <c r="C82" s="55">
        <f t="shared" ref="C82:C90" si="39">F59</f>
        <v>0</v>
      </c>
      <c r="D82" s="55">
        <f t="shared" ref="D82:D90" si="40">G59</f>
        <v>0</v>
      </c>
      <c r="E82" s="55">
        <f t="shared" ref="E82:E90" si="41">H59</f>
        <v>0</v>
      </c>
      <c r="F82" s="53">
        <v>0</v>
      </c>
      <c r="G82" s="53">
        <v>0</v>
      </c>
      <c r="H82" s="203">
        <v>0</v>
      </c>
    </row>
    <row r="83" spans="2:8" ht="18" customHeight="1">
      <c r="B83" s="414">
        <f t="shared" si="38"/>
        <v>0</v>
      </c>
      <c r="C83" s="64">
        <f t="shared" si="39"/>
        <v>0</v>
      </c>
      <c r="D83" s="64">
        <f t="shared" si="40"/>
        <v>0</v>
      </c>
      <c r="E83" s="64">
        <f t="shared" si="41"/>
        <v>0</v>
      </c>
      <c r="F83" s="65">
        <v>0</v>
      </c>
      <c r="G83" s="65">
        <v>0</v>
      </c>
      <c r="H83" s="202">
        <v>0</v>
      </c>
    </row>
    <row r="84" spans="2:8" ht="18" customHeight="1">
      <c r="B84" s="414">
        <f t="shared" si="38"/>
        <v>0</v>
      </c>
      <c r="C84" s="55">
        <f t="shared" si="39"/>
        <v>0</v>
      </c>
      <c r="D84" s="55">
        <f t="shared" si="40"/>
        <v>0</v>
      </c>
      <c r="E84" s="55">
        <f t="shared" si="41"/>
        <v>0</v>
      </c>
      <c r="F84" s="53">
        <v>0</v>
      </c>
      <c r="G84" s="53">
        <v>0</v>
      </c>
      <c r="H84" s="203">
        <v>0</v>
      </c>
    </row>
    <row r="85" spans="2:8" ht="18" customHeight="1">
      <c r="B85" s="414">
        <f t="shared" si="38"/>
        <v>0</v>
      </c>
      <c r="C85" s="55">
        <f t="shared" si="39"/>
        <v>0</v>
      </c>
      <c r="D85" s="55">
        <f t="shared" si="40"/>
        <v>0</v>
      </c>
      <c r="E85" s="55">
        <f t="shared" si="41"/>
        <v>0</v>
      </c>
      <c r="F85" s="53">
        <v>0</v>
      </c>
      <c r="G85" s="53">
        <v>0</v>
      </c>
      <c r="H85" s="203">
        <v>0</v>
      </c>
    </row>
    <row r="86" spans="2:8" ht="18" customHeight="1">
      <c r="B86" s="414">
        <f t="shared" si="38"/>
        <v>0</v>
      </c>
      <c r="C86" s="55">
        <f t="shared" si="39"/>
        <v>0</v>
      </c>
      <c r="D86" s="55">
        <f t="shared" si="40"/>
        <v>0</v>
      </c>
      <c r="E86" s="55">
        <f t="shared" si="41"/>
        <v>0</v>
      </c>
      <c r="F86" s="53">
        <v>0</v>
      </c>
      <c r="G86" s="53">
        <v>0</v>
      </c>
      <c r="H86" s="203">
        <v>0</v>
      </c>
    </row>
    <row r="87" spans="2:8" ht="18" customHeight="1">
      <c r="B87" s="414">
        <f t="shared" si="38"/>
        <v>0</v>
      </c>
      <c r="C87" s="55">
        <f t="shared" si="39"/>
        <v>0</v>
      </c>
      <c r="D87" s="55">
        <f t="shared" si="40"/>
        <v>0</v>
      </c>
      <c r="E87" s="55">
        <f t="shared" si="41"/>
        <v>0</v>
      </c>
      <c r="F87" s="53">
        <v>0</v>
      </c>
      <c r="G87" s="53">
        <v>0</v>
      </c>
      <c r="H87" s="203">
        <v>0</v>
      </c>
    </row>
    <row r="88" spans="2:8" ht="18" customHeight="1">
      <c r="B88" s="414">
        <f t="shared" si="38"/>
        <v>0</v>
      </c>
      <c r="C88" s="55">
        <f t="shared" si="39"/>
        <v>0</v>
      </c>
      <c r="D88" s="55">
        <f t="shared" si="40"/>
        <v>0</v>
      </c>
      <c r="E88" s="55">
        <f t="shared" si="41"/>
        <v>0</v>
      </c>
      <c r="F88" s="53">
        <v>0</v>
      </c>
      <c r="G88" s="53">
        <v>0</v>
      </c>
      <c r="H88" s="203">
        <v>0</v>
      </c>
    </row>
    <row r="89" spans="2:8" ht="18" customHeight="1">
      <c r="B89" s="414">
        <f t="shared" si="38"/>
        <v>0</v>
      </c>
      <c r="C89" s="55">
        <f t="shared" si="39"/>
        <v>0</v>
      </c>
      <c r="D89" s="55">
        <f t="shared" si="40"/>
        <v>0</v>
      </c>
      <c r="E89" s="55">
        <f t="shared" si="41"/>
        <v>0</v>
      </c>
      <c r="F89" s="53">
        <v>0</v>
      </c>
      <c r="G89" s="53">
        <v>0</v>
      </c>
      <c r="H89" s="203">
        <v>0</v>
      </c>
    </row>
    <row r="90" spans="2:8" ht="18" customHeight="1">
      <c r="B90" s="414">
        <f t="shared" si="38"/>
        <v>0</v>
      </c>
      <c r="C90" s="55">
        <f t="shared" si="39"/>
        <v>0</v>
      </c>
      <c r="D90" s="55">
        <f t="shared" si="40"/>
        <v>0</v>
      </c>
      <c r="E90" s="55">
        <f t="shared" si="41"/>
        <v>0</v>
      </c>
      <c r="F90" s="53">
        <v>0</v>
      </c>
      <c r="G90" s="53">
        <v>0</v>
      </c>
      <c r="H90" s="203">
        <v>0</v>
      </c>
    </row>
    <row r="91" spans="2:8" ht="18" customHeight="1">
      <c r="B91" s="414">
        <f t="shared" ref="B91:B92" si="42">B68</f>
        <v>0</v>
      </c>
      <c r="C91" s="55">
        <f t="shared" ref="C91:C92" si="43">F68</f>
        <v>0</v>
      </c>
      <c r="D91" s="55">
        <f t="shared" ref="D91:D92" si="44">G68</f>
        <v>0</v>
      </c>
      <c r="E91" s="55">
        <f t="shared" ref="E91:E92" si="45">H68</f>
        <v>0</v>
      </c>
      <c r="F91" s="53">
        <v>0</v>
      </c>
      <c r="G91" s="53">
        <v>0</v>
      </c>
      <c r="H91" s="203">
        <v>0</v>
      </c>
    </row>
    <row r="92" spans="2:8" ht="18" customHeight="1" thickBot="1">
      <c r="B92" s="442">
        <f t="shared" si="42"/>
        <v>0</v>
      </c>
      <c r="C92" s="56">
        <f t="shared" si="43"/>
        <v>0</v>
      </c>
      <c r="D92" s="56">
        <f t="shared" si="44"/>
        <v>0</v>
      </c>
      <c r="E92" s="56">
        <f t="shared" si="45"/>
        <v>0</v>
      </c>
      <c r="F92" s="54">
        <v>0</v>
      </c>
      <c r="G92" s="54">
        <v>0</v>
      </c>
      <c r="H92" s="204">
        <v>0</v>
      </c>
    </row>
    <row r="93" spans="2:8" ht="20.149999999999999" customHeight="1" thickBot="1">
      <c r="B93" s="194" t="s">
        <v>14</v>
      </c>
      <c r="C93" s="45">
        <f t="shared" ref="C93:H93" si="46">SUM(C73:C92)</f>
        <v>0</v>
      </c>
      <c r="D93" s="45">
        <f t="shared" si="46"/>
        <v>0</v>
      </c>
      <c r="E93" s="45">
        <f t="shared" si="46"/>
        <v>0</v>
      </c>
      <c r="F93" s="45">
        <f t="shared" si="46"/>
        <v>0</v>
      </c>
      <c r="G93" s="45">
        <f t="shared" si="46"/>
        <v>0</v>
      </c>
      <c r="H93" s="195">
        <f t="shared" si="46"/>
        <v>0</v>
      </c>
    </row>
  </sheetData>
  <sheetProtection password="E6F1" sheet="1" objects="1" scenarios="1" selectLockedCells="1" selectUnlockedCells="1"/>
  <mergeCells count="5">
    <mergeCell ref="D2:E2"/>
    <mergeCell ref="G1:H1"/>
    <mergeCell ref="F2:H2"/>
    <mergeCell ref="D1:E1"/>
    <mergeCell ref="B2:C2"/>
  </mergeCells>
  <pageMargins left="0.75" right="0.36" top="1.1499999999999999" bottom="0.4" header="0.28000000000000003" footer="0.2"/>
  <pageSetup scale="97" orientation="landscape" r:id="rId1"/>
  <headerFooter>
    <oddHeader>&amp;L&amp;G&amp;CARKANSAS DEPARTMENT OF FINANCE AND ADMINISTRATION
OFFICE OF INTERGOVERNMENTAL SERVICES
APPROVED/MODIFIED BUDGETS</oddHeader>
  </headerFooter>
  <rowBreaks count="1" manualBreakCount="1">
    <brk id="47" max="7" man="1"/>
  </rowBreaks>
  <drawing r:id="rId2"/>
  <legacyDrawingHF r:id="rId3"/>
</worksheet>
</file>

<file path=xl/worksheets/sheet7.xml><?xml version="1.0" encoding="utf-8"?>
<worksheet xmlns="http://schemas.openxmlformats.org/spreadsheetml/2006/main" xmlns:r="http://schemas.openxmlformats.org/officeDocument/2006/relationships">
  <sheetPr>
    <tabColor theme="6" tint="0.39997558519241921"/>
    <pageSetUpPr fitToPage="1"/>
  </sheetPr>
  <dimension ref="A1:R60"/>
  <sheetViews>
    <sheetView showGridLines="0" workbookViewId="0">
      <selection activeCell="D13" sqref="D13"/>
    </sheetView>
  </sheetViews>
  <sheetFormatPr defaultColWidth="9.1796875" defaultRowHeight="14.5"/>
  <cols>
    <col min="1" max="1" width="31.7265625" style="23" customWidth="1"/>
    <col min="2" max="2" width="15.7265625" style="23" customWidth="1"/>
    <col min="3" max="6" width="15.7265625" style="183" customWidth="1"/>
    <col min="7" max="10" width="15.7265625" style="183" hidden="1" customWidth="1"/>
    <col min="11" max="12" width="15.7265625" style="183"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4358.88</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0</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50749.919999999998</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23">
        <v>41548</v>
      </c>
      <c r="D11" s="524"/>
      <c r="E11" s="237" t="s">
        <v>12</v>
      </c>
      <c r="F11" s="546">
        <v>41578</v>
      </c>
      <c r="G11" s="547"/>
      <c r="H11" s="547"/>
      <c r="I11" s="547"/>
      <c r="J11" s="547"/>
      <c r="K11" s="548"/>
      <c r="N11" s="47" t="s">
        <v>271</v>
      </c>
      <c r="O11" s="238">
        <v>1</v>
      </c>
    </row>
    <row r="12" spans="1:18" ht="55" customHeight="1" thickBot="1">
      <c r="A12" s="181"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183"/>
    </row>
    <row r="13" spans="1:18" ht="21" customHeight="1">
      <c r="A13" s="426" t="str">
        <f>'APPROVED BUDGETS'!B4</f>
        <v>Executive Director</v>
      </c>
      <c r="B13" s="415">
        <f>'APPROVED BUDGETS'!C4</f>
        <v>10400</v>
      </c>
      <c r="C13" s="416">
        <v>0</v>
      </c>
      <c r="D13" s="458">
        <v>866.67</v>
      </c>
      <c r="E13" s="417">
        <v>866.67</v>
      </c>
      <c r="F13" s="418">
        <f>SUM(B13)-(C13+E13)</f>
        <v>9533.33</v>
      </c>
      <c r="G13" s="216"/>
      <c r="H13" s="217"/>
      <c r="I13" s="218"/>
      <c r="J13" s="219"/>
      <c r="K13" s="216">
        <f>'APPROVED BUDGETS'!E4</f>
        <v>5200</v>
      </c>
      <c r="L13" s="217">
        <v>0</v>
      </c>
      <c r="M13" s="377">
        <v>433.33</v>
      </c>
      <c r="N13" s="174">
        <v>433.33</v>
      </c>
      <c r="O13" s="236">
        <f t="shared" ref="O13:O22" si="0">SUM(K13)-(L13+N13)</f>
        <v>4766.67</v>
      </c>
    </row>
    <row r="14" spans="1:18" ht="21" customHeight="1">
      <c r="A14" s="427" t="str">
        <f>'APPROVED BUDGETS'!B5</f>
        <v>Victim Advocate</v>
      </c>
      <c r="B14" s="214">
        <f>'APPROVED BUDGETS'!C5</f>
        <v>31200</v>
      </c>
      <c r="C14" s="225">
        <v>0</v>
      </c>
      <c r="D14" s="375">
        <v>2600</v>
      </c>
      <c r="E14" s="419">
        <v>2600</v>
      </c>
      <c r="F14" s="420">
        <f t="shared" ref="F14:F16" si="1">SUM(B14)-(C14+E14)</f>
        <v>28600</v>
      </c>
      <c r="G14" s="220"/>
      <c r="H14" s="221"/>
      <c r="I14" s="222"/>
      <c r="J14" s="223"/>
      <c r="K14" s="216">
        <f>'APPROVED BUDGETS'!E5</f>
        <v>0</v>
      </c>
      <c r="L14" s="221">
        <v>0</v>
      </c>
      <c r="M14" s="377">
        <v>0</v>
      </c>
      <c r="N14" s="175">
        <v>0</v>
      </c>
      <c r="O14" s="236">
        <f t="shared" si="0"/>
        <v>0</v>
      </c>
    </row>
    <row r="15" spans="1:18" ht="21" customHeight="1">
      <c r="A15" s="427" t="str">
        <f>'APPROVED BUDGETS'!B6</f>
        <v>Volunteer Advocates</v>
      </c>
      <c r="B15" s="214">
        <f>'APPROVED BUDGETS'!C6</f>
        <v>0</v>
      </c>
      <c r="C15" s="225">
        <v>0</v>
      </c>
      <c r="D15" s="375">
        <v>0</v>
      </c>
      <c r="E15" s="419">
        <v>0</v>
      </c>
      <c r="F15" s="420">
        <f t="shared" si="1"/>
        <v>0</v>
      </c>
      <c r="G15" s="220"/>
      <c r="H15" s="221"/>
      <c r="I15" s="222"/>
      <c r="J15" s="223"/>
      <c r="K15" s="216">
        <f>'APPROVED BUDGETS'!E6</f>
        <v>1687</v>
      </c>
      <c r="L15" s="221">
        <v>0</v>
      </c>
      <c r="M15" s="377">
        <v>118.09</v>
      </c>
      <c r="N15" s="175">
        <v>84.35</v>
      </c>
      <c r="O15" s="236">
        <f t="shared" si="0"/>
        <v>1602.65</v>
      </c>
    </row>
    <row r="16" spans="1:18" ht="21" customHeight="1">
      <c r="A16" s="427" t="str">
        <f>'APPROVED BUDGETS'!B7</f>
        <v>FICA</v>
      </c>
      <c r="B16" s="214">
        <f>'APPROVED BUDGETS'!C7</f>
        <v>3182.4</v>
      </c>
      <c r="C16" s="225">
        <v>0</v>
      </c>
      <c r="D16" s="375">
        <v>265.2</v>
      </c>
      <c r="E16" s="419">
        <v>265.2</v>
      </c>
      <c r="F16" s="420">
        <f t="shared" si="1"/>
        <v>2917.2000000000003</v>
      </c>
      <c r="G16" s="220"/>
      <c r="H16" s="221"/>
      <c r="I16" s="222"/>
      <c r="J16" s="223"/>
      <c r="K16" s="216">
        <f>'APPROVED BUDGETS'!E7</f>
        <v>397.8</v>
      </c>
      <c r="L16" s="221">
        <v>0</v>
      </c>
      <c r="M16" s="377">
        <v>33.15</v>
      </c>
      <c r="N16" s="175">
        <v>33.15</v>
      </c>
      <c r="O16" s="236">
        <f t="shared" si="0"/>
        <v>364.65000000000003</v>
      </c>
    </row>
    <row r="17" spans="1:15" ht="21" customHeight="1">
      <c r="A17" s="427" t="str">
        <f>'APPROVED BUDGETS'!B8</f>
        <v>Workers Comp</v>
      </c>
      <c r="B17" s="214">
        <f>'APPROVED BUDGETS'!C8</f>
        <v>582.4</v>
      </c>
      <c r="C17" s="225">
        <v>0</v>
      </c>
      <c r="D17" s="375">
        <v>48.53</v>
      </c>
      <c r="E17" s="419">
        <v>48.53</v>
      </c>
      <c r="F17" s="420">
        <f t="shared" ref="F17:F21" si="2">SUM(B17)-(C17+E17)</f>
        <v>533.87</v>
      </c>
      <c r="G17" s="220"/>
      <c r="H17" s="221"/>
      <c r="I17" s="222"/>
      <c r="J17" s="223"/>
      <c r="K17" s="216">
        <f>'APPROVED BUDGETS'!E8</f>
        <v>72.8</v>
      </c>
      <c r="L17" s="221">
        <v>0</v>
      </c>
      <c r="M17" s="377">
        <v>6.07</v>
      </c>
      <c r="N17" s="175">
        <v>6.07</v>
      </c>
      <c r="O17" s="236">
        <f t="shared" si="0"/>
        <v>66.72999999999999</v>
      </c>
    </row>
    <row r="18" spans="1:15" ht="21" customHeight="1">
      <c r="A18" s="427" t="str">
        <f>'APPROVED BUDGETS'!B9</f>
        <v>Retirement</v>
      </c>
      <c r="B18" s="214">
        <f>'APPROVED BUDGETS'!C9</f>
        <v>3744</v>
      </c>
      <c r="C18" s="225">
        <v>0</v>
      </c>
      <c r="D18" s="375">
        <v>312</v>
      </c>
      <c r="E18" s="419">
        <v>312</v>
      </c>
      <c r="F18" s="420">
        <f t="shared" si="2"/>
        <v>3432</v>
      </c>
      <c r="G18" s="220"/>
      <c r="H18" s="221"/>
      <c r="I18" s="222"/>
      <c r="J18" s="223"/>
      <c r="K18" s="216">
        <f>'APPROVED BUDGETS'!E9</f>
        <v>468</v>
      </c>
      <c r="L18" s="221">
        <v>0</v>
      </c>
      <c r="M18" s="377">
        <v>39</v>
      </c>
      <c r="N18" s="175">
        <v>39</v>
      </c>
      <c r="O18" s="236">
        <f t="shared" si="0"/>
        <v>429</v>
      </c>
    </row>
    <row r="19" spans="1:15" ht="21" customHeight="1">
      <c r="A19" s="427" t="str">
        <f>'APPROVED BUDGETS'!B10</f>
        <v>Office Supplies</v>
      </c>
      <c r="B19" s="214">
        <f>'APPROVED BUDGETS'!C10</f>
        <v>2000</v>
      </c>
      <c r="C19" s="225">
        <v>0</v>
      </c>
      <c r="D19" s="375">
        <v>54.13</v>
      </c>
      <c r="E19" s="419">
        <v>54.13</v>
      </c>
      <c r="F19" s="420">
        <f t="shared" si="2"/>
        <v>1945.87</v>
      </c>
      <c r="G19" s="220"/>
      <c r="H19" s="221"/>
      <c r="I19" s="222"/>
      <c r="J19" s="223"/>
      <c r="K19" s="216">
        <f>'APPROVED BUDGETS'!E10</f>
        <v>0</v>
      </c>
      <c r="L19" s="221">
        <v>0</v>
      </c>
      <c r="M19" s="377">
        <v>0</v>
      </c>
      <c r="N19" s="175">
        <v>0</v>
      </c>
      <c r="O19" s="236">
        <f t="shared" si="0"/>
        <v>0</v>
      </c>
    </row>
    <row r="20" spans="1:15" ht="21" customHeight="1">
      <c r="A20" s="427" t="str">
        <f>'APPROVED BUDGETS'!B11</f>
        <v>Utilities</v>
      </c>
      <c r="B20" s="214">
        <f>'APPROVED BUDGETS'!C11</f>
        <v>2500</v>
      </c>
      <c r="C20" s="225">
        <v>0</v>
      </c>
      <c r="D20" s="375">
        <v>195.55</v>
      </c>
      <c r="E20" s="419">
        <v>195.55</v>
      </c>
      <c r="F20" s="420">
        <f t="shared" si="2"/>
        <v>2304.4499999999998</v>
      </c>
      <c r="G20" s="220"/>
      <c r="H20" s="221"/>
      <c r="I20" s="222"/>
      <c r="J20" s="223"/>
      <c r="K20" s="216">
        <f>'APPROVED BUDGETS'!E11</f>
        <v>2300</v>
      </c>
      <c r="L20" s="221">
        <v>0</v>
      </c>
      <c r="M20" s="377">
        <v>204.45</v>
      </c>
      <c r="N20" s="175">
        <v>204.45</v>
      </c>
      <c r="O20" s="236">
        <f t="shared" si="0"/>
        <v>2095.5500000000002</v>
      </c>
    </row>
    <row r="21" spans="1:15" ht="21" customHeight="1">
      <c r="A21" s="427" t="str">
        <f>'APPROVED BUDGETS'!B12</f>
        <v>Rent</v>
      </c>
      <c r="B21" s="214">
        <f>'APPROVED BUDGETS'!C12</f>
        <v>0</v>
      </c>
      <c r="C21" s="225">
        <v>0</v>
      </c>
      <c r="D21" s="375">
        <v>0</v>
      </c>
      <c r="E21" s="419">
        <v>0</v>
      </c>
      <c r="F21" s="420">
        <f t="shared" si="2"/>
        <v>0</v>
      </c>
      <c r="G21" s="220"/>
      <c r="H21" s="221"/>
      <c r="I21" s="222"/>
      <c r="J21" s="223"/>
      <c r="K21" s="216">
        <f>'APPROVED BUDGETS'!E12</f>
        <v>3651.6</v>
      </c>
      <c r="L21" s="221">
        <v>0</v>
      </c>
      <c r="M21" s="377">
        <v>304.3</v>
      </c>
      <c r="N21" s="175">
        <v>304.3</v>
      </c>
      <c r="O21" s="236">
        <f t="shared" si="0"/>
        <v>3347.2999999999997</v>
      </c>
    </row>
    <row r="22" spans="1:15" ht="21" customHeight="1">
      <c r="A22" s="427" t="str">
        <f>'APPROVED BUDGETS'!B13</f>
        <v>Staff/Victim Travel</v>
      </c>
      <c r="B22" s="214">
        <f>'APPROVED BUDGETS'!C13</f>
        <v>1500</v>
      </c>
      <c r="C22" s="225">
        <v>0</v>
      </c>
      <c r="D22" s="374">
        <v>25.62</v>
      </c>
      <c r="E22" s="419">
        <v>16.8</v>
      </c>
      <c r="F22" s="420">
        <f t="shared" ref="F22:F32" si="3">SUM(B22)-(C22+E22)</f>
        <v>1483.2</v>
      </c>
      <c r="G22" s="220"/>
      <c r="H22" s="221"/>
      <c r="I22" s="222"/>
      <c r="J22" s="223"/>
      <c r="K22" s="216">
        <f>'APPROVED BUDGETS'!E13</f>
        <v>0</v>
      </c>
      <c r="L22" s="221">
        <v>0</v>
      </c>
      <c r="M22" s="377">
        <v>0</v>
      </c>
      <c r="N22" s="175">
        <v>0</v>
      </c>
      <c r="O22" s="236">
        <f t="shared" si="0"/>
        <v>0</v>
      </c>
    </row>
    <row r="23" spans="1:15" ht="21" customHeight="1">
      <c r="A23" s="427">
        <f>'APPROVED BUDGETS'!B14</f>
        <v>0</v>
      </c>
      <c r="B23" s="214">
        <f>'APPROVED BUDGETS'!C14</f>
        <v>0</v>
      </c>
      <c r="C23" s="225">
        <v>0</v>
      </c>
      <c r="D23" s="375"/>
      <c r="E23" s="419"/>
      <c r="F23" s="420">
        <f t="shared" si="3"/>
        <v>0</v>
      </c>
      <c r="G23" s="220"/>
      <c r="H23" s="221"/>
      <c r="I23" s="222"/>
      <c r="J23" s="229"/>
      <c r="K23" s="216">
        <f>'APPROVED BUDGETS'!E14</f>
        <v>0</v>
      </c>
      <c r="L23" s="221">
        <v>0</v>
      </c>
      <c r="M23" s="378"/>
      <c r="N23" s="176"/>
      <c r="O23" s="236">
        <f t="shared" ref="O23:O32" si="4">SUM(K23)-(L23+N23)</f>
        <v>0</v>
      </c>
    </row>
    <row r="24" spans="1:15" ht="21" customHeight="1">
      <c r="A24" s="427">
        <f>'APPROVED BUDGETS'!B15</f>
        <v>0</v>
      </c>
      <c r="B24" s="214">
        <f>'APPROVED BUDGETS'!C15</f>
        <v>0</v>
      </c>
      <c r="C24" s="225">
        <v>0</v>
      </c>
      <c r="D24" s="375"/>
      <c r="E24" s="419"/>
      <c r="F24" s="420">
        <f t="shared" si="3"/>
        <v>0</v>
      </c>
      <c r="G24" s="220"/>
      <c r="H24" s="221"/>
      <c r="I24" s="222"/>
      <c r="J24" s="229"/>
      <c r="K24" s="216">
        <f>'APPROVED BUDGETS'!E15</f>
        <v>0</v>
      </c>
      <c r="L24" s="221">
        <v>0</v>
      </c>
      <c r="M24" s="378"/>
      <c r="N24" s="176"/>
      <c r="O24" s="236">
        <f t="shared" si="4"/>
        <v>0</v>
      </c>
    </row>
    <row r="25" spans="1:15" ht="21" customHeight="1">
      <c r="A25" s="427">
        <f>'APPROVED BUDGETS'!B16</f>
        <v>0</v>
      </c>
      <c r="B25" s="214">
        <f>'APPROVED BUDGETS'!C16</f>
        <v>0</v>
      </c>
      <c r="C25" s="225">
        <v>0</v>
      </c>
      <c r="D25" s="375"/>
      <c r="E25" s="419"/>
      <c r="F25" s="420">
        <f t="shared" si="3"/>
        <v>0</v>
      </c>
      <c r="G25" s="220"/>
      <c r="H25" s="221"/>
      <c r="I25" s="222"/>
      <c r="J25" s="229"/>
      <c r="K25" s="216">
        <f>'APPROVED BUDGETS'!E16</f>
        <v>0</v>
      </c>
      <c r="L25" s="221">
        <v>0</v>
      </c>
      <c r="M25" s="378"/>
      <c r="N25" s="176"/>
      <c r="O25" s="236">
        <f t="shared" si="4"/>
        <v>0</v>
      </c>
    </row>
    <row r="26" spans="1:15" ht="21" customHeight="1">
      <c r="A26" s="427">
        <f>'APPROVED BUDGETS'!B17</f>
        <v>0</v>
      </c>
      <c r="B26" s="214">
        <f>'APPROVED BUDGETS'!C17</f>
        <v>0</v>
      </c>
      <c r="C26" s="225">
        <v>0</v>
      </c>
      <c r="D26" s="375"/>
      <c r="E26" s="419"/>
      <c r="F26" s="420">
        <f t="shared" si="3"/>
        <v>0</v>
      </c>
      <c r="G26" s="220"/>
      <c r="H26" s="221"/>
      <c r="I26" s="222"/>
      <c r="J26" s="229"/>
      <c r="K26" s="216">
        <f>'APPROVED BUDGETS'!E17</f>
        <v>0</v>
      </c>
      <c r="L26" s="221">
        <v>0</v>
      </c>
      <c r="M26" s="378"/>
      <c r="N26" s="176"/>
      <c r="O26" s="236">
        <f t="shared" si="4"/>
        <v>0</v>
      </c>
    </row>
    <row r="27" spans="1:15" ht="21" customHeight="1">
      <c r="A27" s="427">
        <f>'APPROVED BUDGETS'!B18</f>
        <v>0</v>
      </c>
      <c r="B27" s="214">
        <f>'APPROVED BUDGETS'!C18</f>
        <v>0</v>
      </c>
      <c r="C27" s="225">
        <v>0</v>
      </c>
      <c r="D27" s="375"/>
      <c r="E27" s="419"/>
      <c r="F27" s="420">
        <f t="shared" si="3"/>
        <v>0</v>
      </c>
      <c r="G27" s="220"/>
      <c r="H27" s="221"/>
      <c r="I27" s="222"/>
      <c r="J27" s="229"/>
      <c r="K27" s="216">
        <f>'APPROVED BUDGETS'!E18</f>
        <v>0</v>
      </c>
      <c r="L27" s="221">
        <v>0</v>
      </c>
      <c r="M27" s="378"/>
      <c r="N27" s="176"/>
      <c r="O27" s="236">
        <f t="shared" si="4"/>
        <v>0</v>
      </c>
    </row>
    <row r="28" spans="1:15" ht="21" customHeight="1">
      <c r="A28" s="427">
        <f>'APPROVED BUDGETS'!B19</f>
        <v>0</v>
      </c>
      <c r="B28" s="214">
        <f>'APPROVED BUDGETS'!C19</f>
        <v>0</v>
      </c>
      <c r="C28" s="225">
        <v>0</v>
      </c>
      <c r="D28" s="375"/>
      <c r="E28" s="419"/>
      <c r="F28" s="420">
        <f t="shared" si="3"/>
        <v>0</v>
      </c>
      <c r="G28" s="220"/>
      <c r="H28" s="221"/>
      <c r="I28" s="222"/>
      <c r="J28" s="229"/>
      <c r="K28" s="216">
        <f>'APPROVED BUDGETS'!E19</f>
        <v>0</v>
      </c>
      <c r="L28" s="221">
        <v>0</v>
      </c>
      <c r="M28" s="378"/>
      <c r="N28" s="176"/>
      <c r="O28" s="236">
        <f t="shared" si="4"/>
        <v>0</v>
      </c>
    </row>
    <row r="29" spans="1:15" ht="21" customHeight="1">
      <c r="A29" s="427">
        <f>'APPROVED BUDGETS'!B20</f>
        <v>0</v>
      </c>
      <c r="B29" s="214">
        <f>'APPROVED BUDGETS'!C20</f>
        <v>0</v>
      </c>
      <c r="C29" s="225">
        <v>0</v>
      </c>
      <c r="D29" s="375"/>
      <c r="E29" s="419"/>
      <c r="F29" s="420">
        <f t="shared" si="3"/>
        <v>0</v>
      </c>
      <c r="G29" s="220"/>
      <c r="H29" s="221"/>
      <c r="I29" s="222"/>
      <c r="J29" s="229"/>
      <c r="K29" s="216">
        <f>'APPROVED BUDGETS'!E20</f>
        <v>0</v>
      </c>
      <c r="L29" s="221">
        <v>0</v>
      </c>
      <c r="M29" s="378"/>
      <c r="N29" s="176"/>
      <c r="O29" s="236">
        <f t="shared" si="4"/>
        <v>0</v>
      </c>
    </row>
    <row r="30" spans="1:15" ht="21" customHeight="1">
      <c r="A30" s="427">
        <f>'APPROVED BUDGETS'!B21</f>
        <v>0</v>
      </c>
      <c r="B30" s="214">
        <f>'APPROVED BUDGETS'!C21</f>
        <v>0</v>
      </c>
      <c r="C30" s="225">
        <v>0</v>
      </c>
      <c r="D30" s="375"/>
      <c r="E30" s="419"/>
      <c r="F30" s="420">
        <f t="shared" si="3"/>
        <v>0</v>
      </c>
      <c r="G30" s="220"/>
      <c r="H30" s="221"/>
      <c r="I30" s="222"/>
      <c r="J30" s="229"/>
      <c r="K30" s="216">
        <f>'APPROVED BUDGETS'!E21</f>
        <v>0</v>
      </c>
      <c r="L30" s="221">
        <v>0</v>
      </c>
      <c r="M30" s="378"/>
      <c r="N30" s="176"/>
      <c r="O30" s="236">
        <f t="shared" si="4"/>
        <v>0</v>
      </c>
    </row>
    <row r="31" spans="1:15" ht="21" customHeight="1">
      <c r="A31" s="427">
        <f>'APPROVED BUDGETS'!B22</f>
        <v>0</v>
      </c>
      <c r="B31" s="214">
        <f>'APPROVED BUDGETS'!C22</f>
        <v>0</v>
      </c>
      <c r="C31" s="225">
        <v>0</v>
      </c>
      <c r="D31" s="375"/>
      <c r="E31" s="419"/>
      <c r="F31" s="420">
        <f t="shared" si="3"/>
        <v>0</v>
      </c>
      <c r="G31" s="220"/>
      <c r="H31" s="221"/>
      <c r="I31" s="222"/>
      <c r="J31" s="229"/>
      <c r="K31" s="216">
        <f>'APPROVED BUDGETS'!E22</f>
        <v>0</v>
      </c>
      <c r="L31" s="221">
        <v>0</v>
      </c>
      <c r="M31" s="378"/>
      <c r="N31" s="176"/>
      <c r="O31" s="236">
        <f t="shared" si="4"/>
        <v>0</v>
      </c>
    </row>
    <row r="32" spans="1:15" ht="21" customHeight="1" thickBot="1">
      <c r="A32" s="428">
        <f>'APPROVED BUDGETS'!B23</f>
        <v>0</v>
      </c>
      <c r="B32" s="421">
        <f>'APPROVED BUDGETS'!C23</f>
        <v>0</v>
      </c>
      <c r="C32" s="422">
        <v>0</v>
      </c>
      <c r="D32" s="423"/>
      <c r="E32" s="424"/>
      <c r="F32" s="425">
        <f t="shared" si="3"/>
        <v>0</v>
      </c>
      <c r="G32" s="231"/>
      <c r="H32" s="232"/>
      <c r="I32" s="233"/>
      <c r="J32" s="234"/>
      <c r="K32" s="216">
        <f>'APPROVED BUDGETS'!E23</f>
        <v>0</v>
      </c>
      <c r="L32" s="232">
        <v>0</v>
      </c>
      <c r="M32" s="379"/>
      <c r="N32" s="185"/>
      <c r="O32" s="236">
        <f t="shared" si="4"/>
        <v>0</v>
      </c>
    </row>
    <row r="33" spans="1:16" ht="25" customHeight="1" thickBot="1">
      <c r="A33" s="241" t="s">
        <v>14</v>
      </c>
      <c r="B33" s="227">
        <f t="shared" ref="B33:N33" si="5">SUM(B13:B32)</f>
        <v>55108.800000000003</v>
      </c>
      <c r="C33" s="228">
        <f t="shared" si="5"/>
        <v>0</v>
      </c>
      <c r="D33" s="186">
        <f t="shared" si="5"/>
        <v>4367.7</v>
      </c>
      <c r="E33" s="186">
        <f t="shared" si="5"/>
        <v>4358.88</v>
      </c>
      <c r="F33" s="235">
        <f>SUM(F13:F32)</f>
        <v>50749.919999999998</v>
      </c>
      <c r="G33" s="227">
        <f t="shared" si="5"/>
        <v>0</v>
      </c>
      <c r="H33" s="228">
        <f t="shared" si="5"/>
        <v>0</v>
      </c>
      <c r="I33" s="228">
        <f t="shared" si="5"/>
        <v>0</v>
      </c>
      <c r="J33" s="235">
        <f t="shared" si="5"/>
        <v>0</v>
      </c>
      <c r="K33" s="227">
        <f t="shared" si="5"/>
        <v>13777.2</v>
      </c>
      <c r="L33" s="228">
        <f>SUM(L13:L32)</f>
        <v>0</v>
      </c>
      <c r="M33" s="186">
        <f t="shared" si="5"/>
        <v>1138.3899999999999</v>
      </c>
      <c r="N33" s="186">
        <f t="shared" si="5"/>
        <v>1104.6499999999999</v>
      </c>
      <c r="O33" s="235">
        <f t="shared" ref="O33" si="6">SUM(O13:O32)</f>
        <v>12672.55</v>
      </c>
    </row>
    <row r="34" spans="1:16" ht="27" customHeight="1" thickBot="1">
      <c r="A34" s="528" t="s">
        <v>15</v>
      </c>
      <c r="B34" s="529"/>
      <c r="C34" s="530"/>
      <c r="D34" s="531"/>
      <c r="E34" s="531"/>
      <c r="F34" s="531"/>
      <c r="G34" s="531"/>
      <c r="H34" s="532"/>
      <c r="I34" s="50"/>
      <c r="K34" s="211"/>
      <c r="L34" s="167" t="s">
        <v>16</v>
      </c>
      <c r="M34" s="543">
        <v>41581</v>
      </c>
      <c r="N34" s="544"/>
      <c r="O34" s="545"/>
      <c r="P34" s="111"/>
    </row>
    <row r="35" spans="1:16" ht="15" customHeight="1">
      <c r="A35" s="510" t="s">
        <v>274</v>
      </c>
      <c r="B35" s="510"/>
      <c r="C35" s="510"/>
      <c r="D35" s="510"/>
      <c r="E35" s="510"/>
      <c r="F35" s="510"/>
      <c r="G35" s="510"/>
      <c r="H35" s="510"/>
      <c r="I35" s="49"/>
      <c r="J35" s="46"/>
      <c r="K35" s="538" t="s">
        <v>296</v>
      </c>
      <c r="L35" s="538"/>
      <c r="M35" s="538"/>
      <c r="N35" s="538"/>
      <c r="O35" s="538"/>
    </row>
    <row r="36" spans="1:16" ht="7.5" customHeight="1" thickBot="1">
      <c r="F36" s="23"/>
    </row>
    <row r="37" spans="1:16" ht="23.15" customHeight="1">
      <c r="A37" s="520" t="s">
        <v>151</v>
      </c>
      <c r="B37" s="511" t="s">
        <v>333</v>
      </c>
      <c r="C37" s="512"/>
      <c r="D37" s="512"/>
      <c r="E37" s="512"/>
      <c r="F37" s="512"/>
      <c r="G37" s="512"/>
      <c r="H37" s="512"/>
      <c r="I37" s="512"/>
      <c r="J37" s="512"/>
      <c r="K37" s="513"/>
      <c r="L37" s="539" t="s">
        <v>27</v>
      </c>
      <c r="M37" s="540"/>
      <c r="N37" s="541" t="str">
        <f>'SUBGRANT INFORMATION'!B30</f>
        <v>Randy Smith</v>
      </c>
      <c r="O37" s="542"/>
    </row>
    <row r="38" spans="1:16" ht="23.15" customHeight="1">
      <c r="A38" s="521"/>
      <c r="B38" s="514"/>
      <c r="C38" s="515"/>
      <c r="D38" s="515"/>
      <c r="E38" s="515"/>
      <c r="F38" s="515"/>
      <c r="G38" s="515"/>
      <c r="H38" s="515"/>
      <c r="I38" s="515"/>
      <c r="J38" s="515"/>
      <c r="K38" s="516"/>
      <c r="L38" s="535" t="s">
        <v>261</v>
      </c>
      <c r="M38" s="534"/>
      <c r="N38" s="400">
        <v>41583</v>
      </c>
      <c r="O38" s="401" t="s">
        <v>334</v>
      </c>
    </row>
    <row r="39" spans="1:16" ht="23.15" customHeight="1">
      <c r="A39" s="521"/>
      <c r="B39" s="514"/>
      <c r="C39" s="515"/>
      <c r="D39" s="515"/>
      <c r="E39" s="515"/>
      <c r="F39" s="515"/>
      <c r="G39" s="515"/>
      <c r="H39" s="515"/>
      <c r="I39" s="515"/>
      <c r="J39" s="515"/>
      <c r="K39" s="516"/>
      <c r="L39" s="533" t="s">
        <v>262</v>
      </c>
      <c r="M39" s="534"/>
      <c r="N39" s="400">
        <v>41583</v>
      </c>
      <c r="O39" s="401" t="s">
        <v>334</v>
      </c>
    </row>
    <row r="40" spans="1:16" ht="23.15" customHeight="1">
      <c r="A40" s="521"/>
      <c r="B40" s="514"/>
      <c r="C40" s="515"/>
      <c r="D40" s="515"/>
      <c r="E40" s="515"/>
      <c r="F40" s="515"/>
      <c r="G40" s="515"/>
      <c r="H40" s="515"/>
      <c r="I40" s="515"/>
      <c r="J40" s="515"/>
      <c r="K40" s="516"/>
      <c r="L40" s="533" t="s">
        <v>263</v>
      </c>
      <c r="M40" s="534"/>
      <c r="N40" s="32"/>
      <c r="O40" s="168"/>
    </row>
    <row r="41" spans="1:16" ht="23.15" customHeight="1">
      <c r="A41" s="521"/>
      <c r="B41" s="514"/>
      <c r="C41" s="515"/>
      <c r="D41" s="515"/>
      <c r="E41" s="515"/>
      <c r="F41" s="515"/>
      <c r="G41" s="515"/>
      <c r="H41" s="515"/>
      <c r="I41" s="515"/>
      <c r="J41" s="515"/>
      <c r="K41" s="516"/>
      <c r="L41" s="535" t="s">
        <v>264</v>
      </c>
      <c r="M41" s="534"/>
      <c r="N41" s="182"/>
      <c r="O41" s="168"/>
    </row>
    <row r="42" spans="1:16" ht="23.15" customHeight="1">
      <c r="A42" s="521"/>
      <c r="B42" s="514"/>
      <c r="C42" s="515"/>
      <c r="D42" s="515"/>
      <c r="E42" s="515"/>
      <c r="F42" s="515"/>
      <c r="G42" s="515"/>
      <c r="H42" s="515"/>
      <c r="I42" s="515"/>
      <c r="J42" s="515"/>
      <c r="K42" s="516"/>
      <c r="L42" s="533" t="s">
        <v>265</v>
      </c>
      <c r="M42" s="534"/>
      <c r="N42" s="20"/>
      <c r="O42" s="169"/>
    </row>
    <row r="43" spans="1:16" ht="23.15" customHeight="1">
      <c r="A43" s="521"/>
      <c r="B43" s="514"/>
      <c r="C43" s="515"/>
      <c r="D43" s="515"/>
      <c r="E43" s="515"/>
      <c r="F43" s="515"/>
      <c r="G43" s="515"/>
      <c r="H43" s="515"/>
      <c r="I43" s="515"/>
      <c r="J43" s="515"/>
      <c r="K43" s="516"/>
      <c r="L43" s="533" t="s">
        <v>266</v>
      </c>
      <c r="M43" s="534"/>
      <c r="N43" s="20"/>
      <c r="O43" s="169"/>
    </row>
    <row r="44" spans="1:16" ht="23.15" customHeight="1" thickBot="1">
      <c r="A44" s="522"/>
      <c r="B44" s="517"/>
      <c r="C44" s="518"/>
      <c r="D44" s="518"/>
      <c r="E44" s="518"/>
      <c r="F44" s="518"/>
      <c r="G44" s="518"/>
      <c r="H44" s="518"/>
      <c r="I44" s="518"/>
      <c r="J44" s="518"/>
      <c r="K44" s="519"/>
      <c r="L44" s="536" t="s">
        <v>267</v>
      </c>
      <c r="M44" s="537"/>
      <c r="N44" s="170"/>
      <c r="O44" s="171"/>
    </row>
    <row r="45" spans="1:16" ht="23.15" customHeight="1" thickBot="1">
      <c r="A45" s="447"/>
      <c r="B45" s="448"/>
      <c r="C45" s="448"/>
      <c r="D45" s="448"/>
      <c r="E45" s="448"/>
      <c r="F45" s="448"/>
      <c r="G45" s="448"/>
      <c r="H45" s="448"/>
      <c r="I45" s="448"/>
      <c r="J45" s="448"/>
      <c r="K45" s="448"/>
      <c r="L45" s="449"/>
      <c r="M45" s="446"/>
      <c r="N45" s="155"/>
      <c r="O45" s="155"/>
    </row>
    <row r="46" spans="1:16" ht="20.25" customHeight="1" thickBot="1">
      <c r="A46" s="504" t="s">
        <v>312</v>
      </c>
      <c r="B46" s="505"/>
      <c r="C46" s="506"/>
    </row>
    <row r="47" spans="1:16" ht="21" customHeight="1" thickBot="1">
      <c r="A47" s="404" t="s">
        <v>300</v>
      </c>
      <c r="B47" s="405" t="s">
        <v>301</v>
      </c>
      <c r="C47" s="406" t="s">
        <v>100</v>
      </c>
    </row>
    <row r="48" spans="1:16" ht="21" customHeight="1">
      <c r="A48" s="403" t="s">
        <v>304</v>
      </c>
      <c r="B48" s="408">
        <f>E13+E14+E15</f>
        <v>3466.67</v>
      </c>
      <c r="C48" s="411">
        <f>N13+N14+N15</f>
        <v>517.67999999999995</v>
      </c>
    </row>
    <row r="49" spans="1:3" ht="21" customHeight="1">
      <c r="A49" s="402" t="s">
        <v>305</v>
      </c>
      <c r="B49" s="409">
        <f>E16+E17</f>
        <v>313.73</v>
      </c>
      <c r="C49" s="412">
        <f>N16+N17</f>
        <v>39.22</v>
      </c>
    </row>
    <row r="50" spans="1:3" ht="21" customHeight="1">
      <c r="A50" s="402" t="s">
        <v>306</v>
      </c>
      <c r="B50" s="409">
        <f>E18</f>
        <v>312</v>
      </c>
      <c r="C50" s="412">
        <f>N18</f>
        <v>39</v>
      </c>
    </row>
    <row r="51" spans="1:3" ht="21" customHeight="1">
      <c r="A51" s="402" t="s">
        <v>307</v>
      </c>
      <c r="B51" s="409">
        <f>E19+E20+E21</f>
        <v>249.68</v>
      </c>
      <c r="C51" s="412">
        <f>N19+N20+N21</f>
        <v>508.75</v>
      </c>
    </row>
    <row r="52" spans="1:3" ht="21" customHeight="1">
      <c r="A52" s="402" t="s">
        <v>308</v>
      </c>
      <c r="B52" s="409">
        <f t="shared" ref="B52:B54" si="7">E25</f>
        <v>0</v>
      </c>
      <c r="C52" s="412">
        <f t="shared" ref="C52:C54" si="8">N25</f>
        <v>0</v>
      </c>
    </row>
    <row r="53" spans="1:3" ht="21" customHeight="1">
      <c r="A53" s="402" t="s">
        <v>309</v>
      </c>
      <c r="B53" s="409">
        <f>E22</f>
        <v>16.8</v>
      </c>
      <c r="C53" s="412">
        <f t="shared" si="8"/>
        <v>0</v>
      </c>
    </row>
    <row r="54" spans="1:3" ht="21" customHeight="1" thickBot="1">
      <c r="A54" s="402" t="s">
        <v>310</v>
      </c>
      <c r="B54" s="409">
        <f t="shared" si="7"/>
        <v>0</v>
      </c>
      <c r="C54" s="412">
        <f t="shared" si="8"/>
        <v>0</v>
      </c>
    </row>
    <row r="55" spans="1:3" ht="21" customHeight="1" thickBot="1">
      <c r="A55" s="407" t="s">
        <v>302</v>
      </c>
      <c r="B55" s="410">
        <f>SUM(B48:B54)</f>
        <v>4358.88</v>
      </c>
      <c r="C55" s="410">
        <f>SUM(C48:C54)</f>
        <v>1104.6500000000001</v>
      </c>
    </row>
    <row r="56" spans="1:3" ht="21" customHeight="1"/>
    <row r="57" spans="1:3" ht="21" customHeight="1"/>
    <row r="58" spans="1:3" ht="21" customHeight="1"/>
    <row r="59" spans="1:3" ht="21" customHeight="1"/>
    <row r="60" spans="1:3" ht="21" customHeight="1"/>
  </sheetData>
  <sheetProtection password="E6F1" sheet="1" objects="1" scenarios="1" selectLockedCells="1"/>
  <mergeCells count="42">
    <mergeCell ref="M34:O34"/>
    <mergeCell ref="F11:K11"/>
    <mergeCell ref="K8:L8"/>
    <mergeCell ref="F9:L9"/>
    <mergeCell ref="N2:O2"/>
    <mergeCell ref="N4:O4"/>
    <mergeCell ref="N6:O6"/>
    <mergeCell ref="N3:O3"/>
    <mergeCell ref="N5:O5"/>
    <mergeCell ref="N7:O7"/>
    <mergeCell ref="K2:L2"/>
    <mergeCell ref="K3:L3"/>
    <mergeCell ref="K4:L4"/>
    <mergeCell ref="K5:L5"/>
    <mergeCell ref="K6:L6"/>
    <mergeCell ref="K7:L7"/>
    <mergeCell ref="L39:M39"/>
    <mergeCell ref="K35:O35"/>
    <mergeCell ref="L37:M37"/>
    <mergeCell ref="N37:O37"/>
    <mergeCell ref="L38:M38"/>
    <mergeCell ref="L40:M40"/>
    <mergeCell ref="L41:M41"/>
    <mergeCell ref="L42:M42"/>
    <mergeCell ref="L43:M43"/>
    <mergeCell ref="L44:M44"/>
    <mergeCell ref="A46:C46"/>
    <mergeCell ref="C2:E2"/>
    <mergeCell ref="C3:E3"/>
    <mergeCell ref="C4:E4"/>
    <mergeCell ref="C8:E8"/>
    <mergeCell ref="C9:E9"/>
    <mergeCell ref="C5:E5"/>
    <mergeCell ref="C6:E6"/>
    <mergeCell ref="C7:E7"/>
    <mergeCell ref="A35:H35"/>
    <mergeCell ref="B37:K44"/>
    <mergeCell ref="A37:A44"/>
    <mergeCell ref="C11:D11"/>
    <mergeCell ref="G12:J12"/>
    <mergeCell ref="A34:B34"/>
    <mergeCell ref="C34:H34"/>
  </mergeCells>
  <conditionalFormatting sqref="D13">
    <cfRule type="expression" dxfId="19" priority="4">
      <formula>D13&gt;F13</formula>
    </cfRule>
  </conditionalFormatting>
  <conditionalFormatting sqref="D14:D22">
    <cfRule type="expression" dxfId="18" priority="3">
      <formula>D14&gt;F14</formula>
    </cfRule>
  </conditionalFormatting>
  <conditionalFormatting sqref="M13">
    <cfRule type="expression" dxfId="17" priority="2">
      <formula>M13&gt;O13</formula>
    </cfRule>
  </conditionalFormatting>
  <conditionalFormatting sqref="M14:M22">
    <cfRule type="expression" dxfId="16" priority="1">
      <formula>M14&gt;O14</formula>
    </cfRule>
  </conditionalFormatting>
  <printOptions horizontalCentered="1"/>
  <pageMargins left="0.28999999999999998" right="0.26" top="0.8" bottom="0.31" header="0.26" footer="0.14000000000000001"/>
  <pageSetup scale="68" fitToWidth="2" fitToHeight="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ignoredErrors>
    <ignoredError sqref="B53" formula="1"/>
  </ignoredErrors>
  <drawing r:id="rId2"/>
  <legacyDrawingHF r:id="rId3"/>
</worksheet>
</file>

<file path=xl/worksheets/sheet8.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D17" sqref="D17"/>
    </sheetView>
  </sheetViews>
  <sheetFormatPr defaultColWidth="9.1796875" defaultRowHeight="14.5"/>
  <cols>
    <col min="1" max="1" width="31.7265625" style="23" customWidth="1"/>
    <col min="2" max="2" width="15.7265625" style="23" customWidth="1"/>
    <col min="3" max="6" width="15.7265625" style="206" customWidth="1"/>
    <col min="7" max="10" width="15.7265625" style="206" hidden="1" customWidth="1"/>
    <col min="11" max="12" width="15.7265625" style="206"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4370.22</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4358.88</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46379.7</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23">
        <v>41579</v>
      </c>
      <c r="D11" s="524"/>
      <c r="E11" s="237" t="s">
        <v>12</v>
      </c>
      <c r="F11" s="546">
        <v>41608</v>
      </c>
      <c r="G11" s="547"/>
      <c r="H11" s="547"/>
      <c r="I11" s="547"/>
      <c r="J11" s="547"/>
      <c r="K11" s="548"/>
      <c r="N11" s="47" t="s">
        <v>271</v>
      </c>
      <c r="O11" s="238">
        <v>2</v>
      </c>
    </row>
    <row r="12" spans="1:18" ht="55" customHeight="1" thickBot="1">
      <c r="A12" s="205"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06"/>
    </row>
    <row r="13" spans="1:18" ht="21" customHeight="1">
      <c r="A13" s="239" t="str">
        <f>'APPROVED BUDGETS'!B4</f>
        <v>Executive Director</v>
      </c>
      <c r="B13" s="213">
        <f>'APPROVED BUDGETS'!C4</f>
        <v>10400</v>
      </c>
      <c r="C13" s="224">
        <f>'INVOICE 1'!E13</f>
        <v>866.67</v>
      </c>
      <c r="D13" s="374">
        <v>866.67</v>
      </c>
      <c r="E13" s="172">
        <v>866.67</v>
      </c>
      <c r="F13" s="215">
        <f>SUM(B13)-(C13+E13)</f>
        <v>8666.66</v>
      </c>
      <c r="G13" s="216"/>
      <c r="H13" s="217"/>
      <c r="I13" s="218"/>
      <c r="J13" s="219"/>
      <c r="K13" s="216">
        <f>'APPROVED BUDGETS'!E4</f>
        <v>5200</v>
      </c>
      <c r="L13" s="224">
        <f>'INVOICE 1'!N13</f>
        <v>433.33</v>
      </c>
      <c r="M13" s="377">
        <v>433.33</v>
      </c>
      <c r="N13" s="174">
        <v>433.33</v>
      </c>
      <c r="O13" s="236">
        <f t="shared" ref="O13:O22" si="0">SUM(K13)-(L13+N13)</f>
        <v>4333.34</v>
      </c>
    </row>
    <row r="14" spans="1:18" ht="21" customHeight="1">
      <c r="A14" s="240" t="str">
        <f>'APPROVED BUDGETS'!B5</f>
        <v>Victim Advocate</v>
      </c>
      <c r="B14" s="214">
        <f>'APPROVED BUDGETS'!C5</f>
        <v>31200</v>
      </c>
      <c r="C14" s="224">
        <f>'INVOICE 1'!E14</f>
        <v>2600</v>
      </c>
      <c r="D14" s="374">
        <v>2600</v>
      </c>
      <c r="E14" s="173">
        <v>2600</v>
      </c>
      <c r="F14" s="215">
        <f t="shared" ref="F14:F32" si="1">SUM(B14)-(C14+E14)</f>
        <v>26000</v>
      </c>
      <c r="G14" s="220"/>
      <c r="H14" s="221"/>
      <c r="I14" s="222"/>
      <c r="J14" s="223"/>
      <c r="K14" s="220">
        <f>'APPROVED BUDGETS'!E5</f>
        <v>0</v>
      </c>
      <c r="L14" s="224">
        <f>'INVOICE 1'!N14</f>
        <v>0</v>
      </c>
      <c r="M14" s="377">
        <v>0</v>
      </c>
      <c r="N14" s="175">
        <v>0</v>
      </c>
      <c r="O14" s="236">
        <f t="shared" si="0"/>
        <v>0</v>
      </c>
    </row>
    <row r="15" spans="1:18" ht="21" customHeight="1">
      <c r="A15" s="240" t="str">
        <f>'APPROVED BUDGETS'!B6</f>
        <v>Volunteer Advocates</v>
      </c>
      <c r="B15" s="214">
        <f>'APPROVED BUDGETS'!C6</f>
        <v>0</v>
      </c>
      <c r="C15" s="224">
        <f>'INVOICE 1'!E15</f>
        <v>0</v>
      </c>
      <c r="D15" s="374">
        <v>0</v>
      </c>
      <c r="E15" s="173">
        <v>0</v>
      </c>
      <c r="F15" s="215">
        <f t="shared" ref="F15:F22" si="2">SUM(B15)-(C15+E15)</f>
        <v>0</v>
      </c>
      <c r="G15" s="220"/>
      <c r="H15" s="221"/>
      <c r="I15" s="222"/>
      <c r="J15" s="223"/>
      <c r="K15" s="220">
        <f>'APPROVED BUDGETS'!E6</f>
        <v>1687</v>
      </c>
      <c r="L15" s="224">
        <f>'INVOICE 1'!N15</f>
        <v>84.35</v>
      </c>
      <c r="M15" s="377">
        <v>168.7</v>
      </c>
      <c r="N15" s="175">
        <v>168.7</v>
      </c>
      <c r="O15" s="236">
        <f t="shared" si="0"/>
        <v>1433.95</v>
      </c>
    </row>
    <row r="16" spans="1:18" ht="21" customHeight="1">
      <c r="A16" s="240" t="str">
        <f>'APPROVED BUDGETS'!B7</f>
        <v>FICA</v>
      </c>
      <c r="B16" s="214">
        <f>'APPROVED BUDGETS'!C7</f>
        <v>3182.4</v>
      </c>
      <c r="C16" s="224">
        <f>'INVOICE 1'!E16</f>
        <v>265.2</v>
      </c>
      <c r="D16" s="374">
        <v>265.2</v>
      </c>
      <c r="E16" s="173">
        <v>265.2</v>
      </c>
      <c r="F16" s="215">
        <f t="shared" si="2"/>
        <v>2652</v>
      </c>
      <c r="G16" s="220"/>
      <c r="H16" s="221"/>
      <c r="I16" s="222"/>
      <c r="J16" s="223"/>
      <c r="K16" s="220">
        <f>'APPROVED BUDGETS'!E7</f>
        <v>397.8</v>
      </c>
      <c r="L16" s="224">
        <f>'INVOICE 1'!N16</f>
        <v>33.15</v>
      </c>
      <c r="M16" s="377">
        <v>33.15</v>
      </c>
      <c r="N16" s="175">
        <v>33.15</v>
      </c>
      <c r="O16" s="236">
        <f t="shared" si="0"/>
        <v>331.5</v>
      </c>
    </row>
    <row r="17" spans="1:15" ht="21" customHeight="1">
      <c r="A17" s="240" t="str">
        <f>'APPROVED BUDGETS'!B8</f>
        <v>Workers Comp</v>
      </c>
      <c r="B17" s="214">
        <f>'APPROVED BUDGETS'!C8</f>
        <v>582.4</v>
      </c>
      <c r="C17" s="224">
        <f>'INVOICE 1'!E17</f>
        <v>48.53</v>
      </c>
      <c r="D17" s="374">
        <v>48.53</v>
      </c>
      <c r="E17" s="173">
        <v>48.53</v>
      </c>
      <c r="F17" s="215">
        <f t="shared" si="2"/>
        <v>485.34</v>
      </c>
      <c r="G17" s="220"/>
      <c r="H17" s="221"/>
      <c r="I17" s="222"/>
      <c r="J17" s="223"/>
      <c r="K17" s="220">
        <f>'APPROVED BUDGETS'!E8</f>
        <v>72.8</v>
      </c>
      <c r="L17" s="224">
        <f>'INVOICE 1'!N17</f>
        <v>6.07</v>
      </c>
      <c r="M17" s="377">
        <v>6.07</v>
      </c>
      <c r="N17" s="175">
        <v>6.07</v>
      </c>
      <c r="O17" s="236">
        <f t="shared" si="0"/>
        <v>60.66</v>
      </c>
    </row>
    <row r="18" spans="1:15" ht="21" customHeight="1">
      <c r="A18" s="240" t="str">
        <f>'APPROVED BUDGETS'!B9</f>
        <v>Retirement</v>
      </c>
      <c r="B18" s="214">
        <f>'APPROVED BUDGETS'!C9</f>
        <v>3744</v>
      </c>
      <c r="C18" s="224">
        <f>'INVOICE 1'!E18</f>
        <v>312</v>
      </c>
      <c r="D18" s="374">
        <v>312</v>
      </c>
      <c r="E18" s="173">
        <v>312</v>
      </c>
      <c r="F18" s="215">
        <f t="shared" si="2"/>
        <v>3120</v>
      </c>
      <c r="G18" s="220"/>
      <c r="H18" s="221"/>
      <c r="I18" s="222"/>
      <c r="J18" s="223"/>
      <c r="K18" s="220">
        <f>'APPROVED BUDGETS'!E9</f>
        <v>468</v>
      </c>
      <c r="L18" s="224">
        <f>'INVOICE 1'!N18</f>
        <v>39</v>
      </c>
      <c r="M18" s="377">
        <v>39</v>
      </c>
      <c r="N18" s="175">
        <v>39</v>
      </c>
      <c r="O18" s="236">
        <f t="shared" si="0"/>
        <v>390</v>
      </c>
    </row>
    <row r="19" spans="1:15" ht="21" customHeight="1">
      <c r="A19" s="240" t="str">
        <f>'APPROVED BUDGETS'!B10</f>
        <v>Office Supplies</v>
      </c>
      <c r="B19" s="214">
        <f>'APPROVED BUDGETS'!C10</f>
        <v>2000</v>
      </c>
      <c r="C19" s="224">
        <f>'INVOICE 1'!E19</f>
        <v>54.13</v>
      </c>
      <c r="D19" s="374">
        <v>54.13</v>
      </c>
      <c r="E19" s="173">
        <v>54.13</v>
      </c>
      <c r="F19" s="215">
        <f t="shared" si="2"/>
        <v>1891.74</v>
      </c>
      <c r="G19" s="220"/>
      <c r="H19" s="221"/>
      <c r="I19" s="222"/>
      <c r="J19" s="223"/>
      <c r="K19" s="220">
        <f>'APPROVED BUDGETS'!E10</f>
        <v>0</v>
      </c>
      <c r="L19" s="224">
        <f>'INVOICE 1'!N19</f>
        <v>0</v>
      </c>
      <c r="M19" s="377">
        <v>0</v>
      </c>
      <c r="N19" s="175">
        <v>0</v>
      </c>
      <c r="O19" s="236">
        <f t="shared" si="0"/>
        <v>0</v>
      </c>
    </row>
    <row r="20" spans="1:15" ht="21" customHeight="1">
      <c r="A20" s="240" t="str">
        <f>'APPROVED BUDGETS'!B11</f>
        <v>Utilities</v>
      </c>
      <c r="B20" s="214">
        <f>'APPROVED BUDGETS'!C11</f>
        <v>2500</v>
      </c>
      <c r="C20" s="224">
        <f>'INVOICE 1'!E20</f>
        <v>195.55</v>
      </c>
      <c r="D20" s="374">
        <v>195.55</v>
      </c>
      <c r="E20" s="173">
        <v>195.55</v>
      </c>
      <c r="F20" s="215">
        <f t="shared" si="2"/>
        <v>2108.9</v>
      </c>
      <c r="G20" s="220"/>
      <c r="H20" s="221"/>
      <c r="I20" s="222"/>
      <c r="J20" s="223"/>
      <c r="K20" s="220">
        <f>'APPROVED BUDGETS'!E11</f>
        <v>2300</v>
      </c>
      <c r="L20" s="224">
        <f>'INVOICE 1'!N20</f>
        <v>204.45</v>
      </c>
      <c r="M20" s="377">
        <v>204.45</v>
      </c>
      <c r="N20" s="175">
        <v>204.45</v>
      </c>
      <c r="O20" s="236">
        <f t="shared" si="0"/>
        <v>1891.1</v>
      </c>
    </row>
    <row r="21" spans="1:15" ht="21" customHeight="1">
      <c r="A21" s="427" t="str">
        <f>'APPROVED BUDGETS'!B12</f>
        <v>Rent</v>
      </c>
      <c r="B21" s="214">
        <f>'APPROVED BUDGETS'!C12</f>
        <v>0</v>
      </c>
      <c r="C21" s="224">
        <f>'INVOICE 1'!E21</f>
        <v>0</v>
      </c>
      <c r="D21" s="374">
        <v>0</v>
      </c>
      <c r="E21" s="173">
        <v>0</v>
      </c>
      <c r="F21" s="215">
        <f t="shared" si="2"/>
        <v>0</v>
      </c>
      <c r="G21" s="220"/>
      <c r="H21" s="221"/>
      <c r="I21" s="222"/>
      <c r="J21" s="223"/>
      <c r="K21" s="220">
        <f>'APPROVED BUDGETS'!E12</f>
        <v>3651.6</v>
      </c>
      <c r="L21" s="224">
        <f>'INVOICE 1'!N21</f>
        <v>304.3</v>
      </c>
      <c r="M21" s="377">
        <v>304.3</v>
      </c>
      <c r="N21" s="175">
        <v>304.3</v>
      </c>
      <c r="O21" s="236">
        <f t="shared" si="0"/>
        <v>3043</v>
      </c>
    </row>
    <row r="22" spans="1:15" ht="21" customHeight="1">
      <c r="A22" s="239" t="str">
        <f>'APPROVED BUDGETS'!B13</f>
        <v>Staff/Victim Travel</v>
      </c>
      <c r="B22" s="214">
        <f>'APPROVED BUDGETS'!C13</f>
        <v>1500</v>
      </c>
      <c r="C22" s="224">
        <f>'INVOICE 1'!E22</f>
        <v>16.8</v>
      </c>
      <c r="D22" s="374">
        <v>28.14</v>
      </c>
      <c r="E22" s="173">
        <v>28.14</v>
      </c>
      <c r="F22" s="215">
        <f t="shared" si="2"/>
        <v>1455.06</v>
      </c>
      <c r="G22" s="220"/>
      <c r="H22" s="221"/>
      <c r="I22" s="222"/>
      <c r="J22" s="223"/>
      <c r="K22" s="220">
        <f>'APPROVED BUDGETS'!E13</f>
        <v>0</v>
      </c>
      <c r="L22" s="224">
        <f>'INVOICE 1'!N22</f>
        <v>0</v>
      </c>
      <c r="M22" s="377">
        <v>0</v>
      </c>
      <c r="N22" s="175">
        <v>0</v>
      </c>
      <c r="O22" s="236">
        <f t="shared" si="0"/>
        <v>0</v>
      </c>
    </row>
    <row r="23" spans="1:15" ht="21" customHeight="1">
      <c r="A23" s="240">
        <f>'APPROVED BUDGETS'!B14</f>
        <v>0</v>
      </c>
      <c r="B23" s="214">
        <f>'APPROVED BUDGETS'!C14</f>
        <v>0</v>
      </c>
      <c r="C23" s="224">
        <f>'INVOICE 1'!E23</f>
        <v>0</v>
      </c>
      <c r="D23" s="375"/>
      <c r="E23" s="173"/>
      <c r="F23" s="215">
        <f t="shared" si="1"/>
        <v>0</v>
      </c>
      <c r="G23" s="220"/>
      <c r="H23" s="221"/>
      <c r="I23" s="222"/>
      <c r="J23" s="229"/>
      <c r="K23" s="220">
        <f>'APPROVED BUDGETS'!E14</f>
        <v>0</v>
      </c>
      <c r="L23" s="224">
        <f>'INVOICE 1'!N23</f>
        <v>0</v>
      </c>
      <c r="M23" s="378"/>
      <c r="N23" s="176"/>
      <c r="O23" s="236">
        <f t="shared" ref="O23:O32" si="3">SUM(K23)-(L23+N23)</f>
        <v>0</v>
      </c>
    </row>
    <row r="24" spans="1:15" ht="21" customHeight="1">
      <c r="A24" s="240">
        <f>'APPROVED BUDGETS'!B15</f>
        <v>0</v>
      </c>
      <c r="B24" s="214">
        <f>'APPROVED BUDGETS'!C15</f>
        <v>0</v>
      </c>
      <c r="C24" s="224">
        <f>'INVOICE 1'!E24</f>
        <v>0</v>
      </c>
      <c r="D24" s="375"/>
      <c r="E24" s="173"/>
      <c r="F24" s="215">
        <f t="shared" si="1"/>
        <v>0</v>
      </c>
      <c r="G24" s="220"/>
      <c r="H24" s="221"/>
      <c r="I24" s="222"/>
      <c r="J24" s="229"/>
      <c r="K24" s="220">
        <f>'APPROVED BUDGETS'!E15</f>
        <v>0</v>
      </c>
      <c r="L24" s="224">
        <f>'INVOICE 1'!N24</f>
        <v>0</v>
      </c>
      <c r="M24" s="378"/>
      <c r="N24" s="176"/>
      <c r="O24" s="236">
        <f t="shared" si="3"/>
        <v>0</v>
      </c>
    </row>
    <row r="25" spans="1:15" ht="21" customHeight="1">
      <c r="A25" s="240">
        <f>'APPROVED BUDGETS'!B16</f>
        <v>0</v>
      </c>
      <c r="B25" s="214">
        <f>'APPROVED BUDGETS'!C16</f>
        <v>0</v>
      </c>
      <c r="C25" s="224">
        <f>'INVOICE 1'!E25</f>
        <v>0</v>
      </c>
      <c r="D25" s="375"/>
      <c r="E25" s="173"/>
      <c r="F25" s="215">
        <f t="shared" si="1"/>
        <v>0</v>
      </c>
      <c r="G25" s="220"/>
      <c r="H25" s="221"/>
      <c r="I25" s="222"/>
      <c r="J25" s="229"/>
      <c r="K25" s="220">
        <f>'APPROVED BUDGETS'!E16</f>
        <v>0</v>
      </c>
      <c r="L25" s="224">
        <f>'INVOICE 1'!N25</f>
        <v>0</v>
      </c>
      <c r="M25" s="378"/>
      <c r="N25" s="176"/>
      <c r="O25" s="236">
        <f t="shared" si="3"/>
        <v>0</v>
      </c>
    </row>
    <row r="26" spans="1:15" ht="21" customHeight="1">
      <c r="A26" s="240">
        <f>'APPROVED BUDGETS'!B17</f>
        <v>0</v>
      </c>
      <c r="B26" s="214">
        <f>'APPROVED BUDGETS'!C17</f>
        <v>0</v>
      </c>
      <c r="C26" s="224">
        <f>'INVOICE 1'!E26</f>
        <v>0</v>
      </c>
      <c r="D26" s="375"/>
      <c r="E26" s="173"/>
      <c r="F26" s="215">
        <f t="shared" si="1"/>
        <v>0</v>
      </c>
      <c r="G26" s="220"/>
      <c r="H26" s="221"/>
      <c r="I26" s="222"/>
      <c r="J26" s="229"/>
      <c r="K26" s="220">
        <f>'APPROVED BUDGETS'!E17</f>
        <v>0</v>
      </c>
      <c r="L26" s="224">
        <f>'INVOICE 1'!N26</f>
        <v>0</v>
      </c>
      <c r="M26" s="378"/>
      <c r="N26" s="176"/>
      <c r="O26" s="236">
        <f t="shared" si="3"/>
        <v>0</v>
      </c>
    </row>
    <row r="27" spans="1:15" ht="21" customHeight="1">
      <c r="A27" s="240">
        <f>'APPROVED BUDGETS'!B18</f>
        <v>0</v>
      </c>
      <c r="B27" s="214">
        <f>'APPROVED BUDGETS'!C18</f>
        <v>0</v>
      </c>
      <c r="C27" s="224">
        <f>'INVOICE 1'!E27</f>
        <v>0</v>
      </c>
      <c r="D27" s="375"/>
      <c r="E27" s="173"/>
      <c r="F27" s="215">
        <f t="shared" si="1"/>
        <v>0</v>
      </c>
      <c r="G27" s="220"/>
      <c r="H27" s="221"/>
      <c r="I27" s="222"/>
      <c r="J27" s="229"/>
      <c r="K27" s="220">
        <f>'APPROVED BUDGETS'!E18</f>
        <v>0</v>
      </c>
      <c r="L27" s="224">
        <f>'INVOICE 1'!N27</f>
        <v>0</v>
      </c>
      <c r="M27" s="378"/>
      <c r="N27" s="176"/>
      <c r="O27" s="236">
        <f t="shared" si="3"/>
        <v>0</v>
      </c>
    </row>
    <row r="28" spans="1:15" ht="21" customHeight="1">
      <c r="A28" s="240">
        <f>'APPROVED BUDGETS'!B19</f>
        <v>0</v>
      </c>
      <c r="B28" s="214">
        <f>'APPROVED BUDGETS'!C19</f>
        <v>0</v>
      </c>
      <c r="C28" s="224">
        <f>'INVOICE 1'!E28</f>
        <v>0</v>
      </c>
      <c r="D28" s="375"/>
      <c r="E28" s="173"/>
      <c r="F28" s="215">
        <f t="shared" si="1"/>
        <v>0</v>
      </c>
      <c r="G28" s="220"/>
      <c r="H28" s="221"/>
      <c r="I28" s="222"/>
      <c r="J28" s="229"/>
      <c r="K28" s="220">
        <f>'APPROVED BUDGETS'!E19</f>
        <v>0</v>
      </c>
      <c r="L28" s="224">
        <f>'INVOICE 1'!N28</f>
        <v>0</v>
      </c>
      <c r="M28" s="378"/>
      <c r="N28" s="176"/>
      <c r="O28" s="236">
        <f t="shared" si="3"/>
        <v>0</v>
      </c>
    </row>
    <row r="29" spans="1:15" ht="21" customHeight="1">
      <c r="A29" s="240">
        <f>'APPROVED BUDGETS'!B20</f>
        <v>0</v>
      </c>
      <c r="B29" s="214">
        <f>'APPROVED BUDGETS'!C20</f>
        <v>0</v>
      </c>
      <c r="C29" s="224">
        <f>'INVOICE 1'!E29</f>
        <v>0</v>
      </c>
      <c r="D29" s="375"/>
      <c r="E29" s="173"/>
      <c r="F29" s="215">
        <f t="shared" si="1"/>
        <v>0</v>
      </c>
      <c r="G29" s="220"/>
      <c r="H29" s="221"/>
      <c r="I29" s="222"/>
      <c r="J29" s="229"/>
      <c r="K29" s="220">
        <f>'APPROVED BUDGETS'!E20</f>
        <v>0</v>
      </c>
      <c r="L29" s="224">
        <f>'INVOICE 1'!N29</f>
        <v>0</v>
      </c>
      <c r="M29" s="378"/>
      <c r="N29" s="176"/>
      <c r="O29" s="236">
        <f t="shared" si="3"/>
        <v>0</v>
      </c>
    </row>
    <row r="30" spans="1:15" ht="21" customHeight="1">
      <c r="A30" s="427">
        <f>'APPROVED BUDGETS'!B21</f>
        <v>0</v>
      </c>
      <c r="B30" s="214">
        <f>'APPROVED BUDGETS'!C21</f>
        <v>0</v>
      </c>
      <c r="C30" s="224">
        <f>'INVOICE 1'!E30</f>
        <v>0</v>
      </c>
      <c r="D30" s="375"/>
      <c r="E30" s="173"/>
      <c r="F30" s="215">
        <f t="shared" si="1"/>
        <v>0</v>
      </c>
      <c r="G30" s="220"/>
      <c r="H30" s="221"/>
      <c r="I30" s="222"/>
      <c r="J30" s="229"/>
      <c r="K30" s="220">
        <f>'APPROVED BUDGETS'!E21</f>
        <v>0</v>
      </c>
      <c r="L30" s="224">
        <f>'INVOICE 1'!N30</f>
        <v>0</v>
      </c>
      <c r="M30" s="378"/>
      <c r="N30" s="176"/>
      <c r="O30" s="236">
        <f t="shared" si="3"/>
        <v>0</v>
      </c>
    </row>
    <row r="31" spans="1:15" ht="21" customHeight="1">
      <c r="A31" s="239">
        <f>'APPROVED BUDGETS'!B22</f>
        <v>0</v>
      </c>
      <c r="B31" s="214">
        <f>'APPROVED BUDGETS'!C22</f>
        <v>0</v>
      </c>
      <c r="C31" s="224">
        <f>'INVOICE 1'!E31</f>
        <v>0</v>
      </c>
      <c r="D31" s="375"/>
      <c r="E31" s="173"/>
      <c r="F31" s="215">
        <f t="shared" si="1"/>
        <v>0</v>
      </c>
      <c r="G31" s="220"/>
      <c r="H31" s="221"/>
      <c r="I31" s="222"/>
      <c r="J31" s="229"/>
      <c r="K31" s="220">
        <f>'APPROVED BUDGETS'!E22</f>
        <v>0</v>
      </c>
      <c r="L31" s="224">
        <f>'INVOICE 1'!N31</f>
        <v>0</v>
      </c>
      <c r="M31" s="378"/>
      <c r="N31" s="176"/>
      <c r="O31" s="236">
        <f t="shared" si="3"/>
        <v>0</v>
      </c>
    </row>
    <row r="32" spans="1:15" ht="21" customHeight="1" thickBot="1">
      <c r="A32" s="240">
        <f>'APPROVED BUDGETS'!B23</f>
        <v>0</v>
      </c>
      <c r="B32" s="214">
        <f>'APPROVED BUDGETS'!C23</f>
        <v>0</v>
      </c>
      <c r="C32" s="224">
        <f>'INVOICE 1'!E32</f>
        <v>0</v>
      </c>
      <c r="D32" s="376"/>
      <c r="E32" s="184"/>
      <c r="F32" s="230">
        <f t="shared" si="1"/>
        <v>0</v>
      </c>
      <c r="G32" s="231"/>
      <c r="H32" s="232"/>
      <c r="I32" s="233"/>
      <c r="J32" s="234"/>
      <c r="K32" s="220">
        <f>'APPROVED BUDGETS'!E23</f>
        <v>0</v>
      </c>
      <c r="L32" s="224">
        <f>'INVOICE 1'!N32</f>
        <v>0</v>
      </c>
      <c r="M32" s="379"/>
      <c r="N32" s="185"/>
      <c r="O32" s="236">
        <f t="shared" si="3"/>
        <v>0</v>
      </c>
    </row>
    <row r="33" spans="1:16" ht="25" customHeight="1" thickBot="1">
      <c r="A33" s="241" t="s">
        <v>14</v>
      </c>
      <c r="B33" s="227">
        <f t="shared" ref="B33:N33" si="4">SUM(B13:B32)</f>
        <v>55108.800000000003</v>
      </c>
      <c r="C33" s="228">
        <f t="shared" si="4"/>
        <v>4358.88</v>
      </c>
      <c r="D33" s="186">
        <f t="shared" si="4"/>
        <v>4370.22</v>
      </c>
      <c r="E33" s="186">
        <f t="shared" si="4"/>
        <v>4370.22</v>
      </c>
      <c r="F33" s="235">
        <f>SUM(F13:F32)</f>
        <v>46379.7</v>
      </c>
      <c r="G33" s="227">
        <f t="shared" si="4"/>
        <v>0</v>
      </c>
      <c r="H33" s="228">
        <f t="shared" si="4"/>
        <v>0</v>
      </c>
      <c r="I33" s="228">
        <f t="shared" si="4"/>
        <v>0</v>
      </c>
      <c r="J33" s="235">
        <f t="shared" si="4"/>
        <v>0</v>
      </c>
      <c r="K33" s="227">
        <f t="shared" si="4"/>
        <v>13777.2</v>
      </c>
      <c r="L33" s="228">
        <f>SUM(L13:L32)</f>
        <v>1104.6499999999999</v>
      </c>
      <c r="M33" s="186">
        <f t="shared" si="4"/>
        <v>1189</v>
      </c>
      <c r="N33" s="186">
        <f t="shared" si="4"/>
        <v>1189</v>
      </c>
      <c r="O33" s="235">
        <f t="shared" ref="O33" si="5">SUM(O13:O32)</f>
        <v>11483.55</v>
      </c>
    </row>
    <row r="34" spans="1:16" ht="27" customHeight="1" thickBot="1">
      <c r="A34" s="528" t="s">
        <v>15</v>
      </c>
      <c r="B34" s="529"/>
      <c r="C34" s="530"/>
      <c r="D34" s="531"/>
      <c r="E34" s="531"/>
      <c r="F34" s="531"/>
      <c r="G34" s="531"/>
      <c r="H34" s="532"/>
      <c r="I34" s="50"/>
      <c r="K34" s="211"/>
      <c r="L34" s="167" t="s">
        <v>16</v>
      </c>
      <c r="M34" s="556">
        <v>41611</v>
      </c>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5"/>
      <c r="C37" s="512"/>
      <c r="D37" s="512"/>
      <c r="E37" s="512"/>
      <c r="F37" s="512"/>
      <c r="G37" s="512"/>
      <c r="H37" s="512"/>
      <c r="I37" s="512"/>
      <c r="J37" s="512"/>
      <c r="K37" s="513"/>
      <c r="L37" s="539" t="s">
        <v>27</v>
      </c>
      <c r="M37" s="540"/>
      <c r="N37" s="541" t="str">
        <f>'SUBGRANT INFORMATION'!B30</f>
        <v>Randy Smith</v>
      </c>
      <c r="O37" s="542"/>
    </row>
    <row r="38" spans="1:16" ht="23.15" customHeight="1">
      <c r="A38" s="521"/>
      <c r="B38" s="514"/>
      <c r="C38" s="515"/>
      <c r="D38" s="515"/>
      <c r="E38" s="515"/>
      <c r="F38" s="515"/>
      <c r="G38" s="515"/>
      <c r="H38" s="515"/>
      <c r="I38" s="515"/>
      <c r="J38" s="515"/>
      <c r="K38" s="516"/>
      <c r="L38" s="535" t="s">
        <v>261</v>
      </c>
      <c r="M38" s="534"/>
      <c r="N38" s="400">
        <v>41613</v>
      </c>
      <c r="O38" s="401" t="s">
        <v>334</v>
      </c>
    </row>
    <row r="39" spans="1:16" ht="23.15" customHeight="1">
      <c r="A39" s="521"/>
      <c r="B39" s="514"/>
      <c r="C39" s="515"/>
      <c r="D39" s="515"/>
      <c r="E39" s="515"/>
      <c r="F39" s="515"/>
      <c r="G39" s="515"/>
      <c r="H39" s="515"/>
      <c r="I39" s="515"/>
      <c r="J39" s="515"/>
      <c r="K39" s="516"/>
      <c r="L39" s="533" t="s">
        <v>262</v>
      </c>
      <c r="M39" s="534"/>
      <c r="N39" s="400">
        <v>41615</v>
      </c>
      <c r="O39" s="401" t="s">
        <v>334</v>
      </c>
    </row>
    <row r="40" spans="1:16" ht="23.15" customHeight="1">
      <c r="A40" s="521"/>
      <c r="B40" s="514"/>
      <c r="C40" s="515"/>
      <c r="D40" s="515"/>
      <c r="E40" s="515"/>
      <c r="F40" s="515"/>
      <c r="G40" s="515"/>
      <c r="H40" s="515"/>
      <c r="I40" s="515"/>
      <c r="J40" s="515"/>
      <c r="K40" s="516"/>
      <c r="L40" s="533" t="s">
        <v>263</v>
      </c>
      <c r="M40" s="534"/>
      <c r="N40" s="32"/>
      <c r="O40" s="168"/>
    </row>
    <row r="41" spans="1:16" ht="23.15" customHeight="1">
      <c r="A41" s="521"/>
      <c r="B41" s="514"/>
      <c r="C41" s="515"/>
      <c r="D41" s="515"/>
      <c r="E41" s="515"/>
      <c r="F41" s="515"/>
      <c r="G41" s="515"/>
      <c r="H41" s="515"/>
      <c r="I41" s="515"/>
      <c r="J41" s="515"/>
      <c r="K41" s="516"/>
      <c r="L41" s="535" t="s">
        <v>264</v>
      </c>
      <c r="M41" s="534"/>
      <c r="N41" s="243"/>
      <c r="O41" s="168"/>
    </row>
    <row r="42" spans="1:16" ht="23.15" customHeight="1">
      <c r="A42" s="521"/>
      <c r="B42" s="514"/>
      <c r="C42" s="515"/>
      <c r="D42" s="515"/>
      <c r="E42" s="515"/>
      <c r="F42" s="515"/>
      <c r="G42" s="515"/>
      <c r="H42" s="515"/>
      <c r="I42" s="515"/>
      <c r="J42" s="515"/>
      <c r="K42" s="516"/>
      <c r="L42" s="533" t="s">
        <v>265</v>
      </c>
      <c r="M42" s="534"/>
      <c r="N42" s="20"/>
      <c r="O42" s="169"/>
    </row>
    <row r="43" spans="1:16" ht="23.15" customHeight="1">
      <c r="A43" s="521"/>
      <c r="B43" s="514"/>
      <c r="C43" s="515"/>
      <c r="D43" s="515"/>
      <c r="E43" s="515"/>
      <c r="F43" s="515"/>
      <c r="G43" s="515"/>
      <c r="H43" s="515"/>
      <c r="I43" s="515"/>
      <c r="J43" s="515"/>
      <c r="K43" s="516"/>
      <c r="L43" s="533" t="s">
        <v>266</v>
      </c>
      <c r="M43" s="534"/>
      <c r="N43" s="20"/>
      <c r="O43" s="169"/>
    </row>
    <row r="44" spans="1:16" ht="23.15" customHeight="1" thickBot="1">
      <c r="A44" s="522"/>
      <c r="B44" s="517"/>
      <c r="C44" s="518"/>
      <c r="D44" s="518"/>
      <c r="E44" s="518"/>
      <c r="F44" s="518"/>
      <c r="G44" s="518"/>
      <c r="H44" s="518"/>
      <c r="I44" s="518"/>
      <c r="J44" s="518"/>
      <c r="K44" s="519"/>
      <c r="L44" s="536" t="s">
        <v>267</v>
      </c>
      <c r="M44" s="537"/>
      <c r="N44" s="170"/>
      <c r="O44" s="171"/>
    </row>
    <row r="45" spans="1:16" ht="20.25"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04" t="s">
        <v>300</v>
      </c>
      <c r="B47" s="405" t="s">
        <v>301</v>
      </c>
      <c r="C47" s="406" t="s">
        <v>100</v>
      </c>
      <c r="D47" s="373"/>
      <c r="E47" s="373"/>
      <c r="F47" s="373"/>
      <c r="G47" s="373"/>
      <c r="H47" s="373"/>
      <c r="I47" s="373"/>
      <c r="J47" s="373"/>
      <c r="K47" s="373"/>
      <c r="L47" s="373"/>
    </row>
    <row r="48" spans="1:16" ht="21" customHeight="1">
      <c r="A48" s="403" t="s">
        <v>304</v>
      </c>
      <c r="B48" s="408">
        <f>E13+E14+E15</f>
        <v>3466.67</v>
      </c>
      <c r="C48" s="411">
        <f>N13+N14+N15</f>
        <v>602.03</v>
      </c>
      <c r="D48" s="373"/>
      <c r="E48" s="373"/>
      <c r="F48" s="373"/>
      <c r="G48" s="373"/>
      <c r="H48" s="373"/>
      <c r="I48" s="373"/>
      <c r="J48" s="373"/>
      <c r="K48" s="373"/>
      <c r="L48" s="373"/>
    </row>
    <row r="49" spans="1:12" ht="21" customHeight="1">
      <c r="A49" s="402" t="s">
        <v>305</v>
      </c>
      <c r="B49" s="409">
        <f>E16+E17</f>
        <v>313.73</v>
      </c>
      <c r="C49" s="412">
        <f>N16+N17</f>
        <v>39.22</v>
      </c>
      <c r="D49" s="373"/>
      <c r="E49" s="373"/>
      <c r="F49" s="373"/>
      <c r="G49" s="373"/>
      <c r="H49" s="373"/>
      <c r="I49" s="373"/>
      <c r="J49" s="373"/>
      <c r="K49" s="373"/>
      <c r="L49" s="373"/>
    </row>
    <row r="50" spans="1:12" ht="21" customHeight="1">
      <c r="A50" s="402" t="s">
        <v>306</v>
      </c>
      <c r="B50" s="409">
        <f>E18</f>
        <v>312</v>
      </c>
      <c r="C50" s="412">
        <f>N18</f>
        <v>39</v>
      </c>
      <c r="D50" s="373"/>
      <c r="E50" s="373"/>
      <c r="F50" s="373"/>
      <c r="G50" s="373"/>
      <c r="H50" s="373"/>
      <c r="I50" s="373"/>
      <c r="J50" s="373"/>
      <c r="K50" s="373"/>
      <c r="L50" s="373"/>
    </row>
    <row r="51" spans="1:12" ht="21" customHeight="1">
      <c r="A51" s="402" t="s">
        <v>307</v>
      </c>
      <c r="B51" s="409">
        <f>E19+E20+E21</f>
        <v>249.68</v>
      </c>
      <c r="C51" s="412">
        <f>N19+N20+N21</f>
        <v>508.75</v>
      </c>
      <c r="D51" s="373"/>
      <c r="E51" s="373"/>
      <c r="F51" s="373"/>
      <c r="G51" s="373"/>
      <c r="H51" s="373"/>
      <c r="I51" s="373"/>
      <c r="J51" s="373"/>
      <c r="K51" s="373"/>
      <c r="L51" s="373"/>
    </row>
    <row r="52" spans="1:12" ht="21" customHeight="1">
      <c r="A52" s="402" t="s">
        <v>308</v>
      </c>
      <c r="B52" s="409">
        <v>0</v>
      </c>
      <c r="C52" s="412">
        <v>0</v>
      </c>
      <c r="D52" s="373"/>
      <c r="E52" s="373"/>
      <c r="F52" s="373"/>
      <c r="G52" s="373"/>
      <c r="H52" s="373"/>
      <c r="I52" s="373"/>
      <c r="J52" s="373"/>
      <c r="K52" s="373"/>
      <c r="L52" s="373"/>
    </row>
    <row r="53" spans="1:12" ht="21" customHeight="1">
      <c r="A53" s="402" t="s">
        <v>309</v>
      </c>
      <c r="B53" s="409">
        <f>E22</f>
        <v>28.14</v>
      </c>
      <c r="C53" s="412">
        <v>0</v>
      </c>
      <c r="D53" s="373"/>
      <c r="E53" s="373"/>
      <c r="F53" s="373"/>
      <c r="G53" s="373"/>
      <c r="H53" s="373"/>
      <c r="I53" s="373"/>
      <c r="J53" s="373"/>
      <c r="K53" s="373"/>
      <c r="L53" s="373"/>
    </row>
    <row r="54" spans="1:12" ht="21" customHeight="1" thickBot="1">
      <c r="A54" s="402" t="s">
        <v>310</v>
      </c>
      <c r="B54" s="409">
        <v>0</v>
      </c>
      <c r="C54" s="412">
        <v>0</v>
      </c>
      <c r="D54" s="373"/>
      <c r="E54" s="373"/>
      <c r="F54" s="373"/>
      <c r="G54" s="373"/>
      <c r="H54" s="373"/>
      <c r="I54" s="373"/>
      <c r="J54" s="373"/>
      <c r="K54" s="373"/>
      <c r="L54" s="373"/>
    </row>
    <row r="55" spans="1:12" ht="21" customHeight="1" thickBot="1">
      <c r="A55" s="407" t="s">
        <v>302</v>
      </c>
      <c r="B55" s="410">
        <f>SUM(B48:B54)</f>
        <v>4370.22</v>
      </c>
      <c r="C55" s="410">
        <f>SUM(C48:C54)</f>
        <v>1189</v>
      </c>
    </row>
  </sheetData>
  <sheetProtection password="E6F1" sheet="1" objects="1" scenarios="1" selectLockedCells="1"/>
  <mergeCells count="42">
    <mergeCell ref="C2:E2"/>
    <mergeCell ref="K2:L2"/>
    <mergeCell ref="N2:O2"/>
    <mergeCell ref="C3:E3"/>
    <mergeCell ref="K3:L3"/>
    <mergeCell ref="N3:O3"/>
    <mergeCell ref="C4:E4"/>
    <mergeCell ref="K4:L4"/>
    <mergeCell ref="N4:O4"/>
    <mergeCell ref="C5:E5"/>
    <mergeCell ref="K5:L5"/>
    <mergeCell ref="N5:O5"/>
    <mergeCell ref="C6:E6"/>
    <mergeCell ref="K6:L6"/>
    <mergeCell ref="N6:O6"/>
    <mergeCell ref="C7:E7"/>
    <mergeCell ref="K7:L7"/>
    <mergeCell ref="N7:O7"/>
    <mergeCell ref="C8:E8"/>
    <mergeCell ref="K8:L8"/>
    <mergeCell ref="C9:E9"/>
    <mergeCell ref="F9:L9"/>
    <mergeCell ref="C11:D11"/>
    <mergeCell ref="F11:K11"/>
    <mergeCell ref="G12:J12"/>
    <mergeCell ref="A34:B34"/>
    <mergeCell ref="C34:H34"/>
    <mergeCell ref="M34:O34"/>
    <mergeCell ref="K35:O35"/>
    <mergeCell ref="A35:F35"/>
    <mergeCell ref="N37:O37"/>
    <mergeCell ref="L38:M38"/>
    <mergeCell ref="L39:M39"/>
    <mergeCell ref="L40:M40"/>
    <mergeCell ref="L41:M41"/>
    <mergeCell ref="A46:C46"/>
    <mergeCell ref="A37:A44"/>
    <mergeCell ref="B37:K44"/>
    <mergeCell ref="L42:M42"/>
    <mergeCell ref="L43:M43"/>
    <mergeCell ref="L44:M44"/>
    <mergeCell ref="L37:M37"/>
  </mergeCells>
  <conditionalFormatting sqref="D13">
    <cfRule type="expression" dxfId="15" priority="4">
      <formula>D13&gt;F13</formula>
    </cfRule>
  </conditionalFormatting>
  <conditionalFormatting sqref="D14:D22">
    <cfRule type="expression" dxfId="14" priority="3">
      <formula>D14&gt;F14</formula>
    </cfRule>
  </conditionalFormatting>
  <conditionalFormatting sqref="M13">
    <cfRule type="expression" dxfId="13" priority="2">
      <formula>M13&gt;O13</formula>
    </cfRule>
  </conditionalFormatting>
  <conditionalFormatting sqref="M14:M22">
    <cfRule type="expression" dxfId="12" priority="1">
      <formula>M14&gt;O14</formula>
    </cfRule>
  </conditionalFormatting>
  <printOptions horizontalCentered="1"/>
  <pageMargins left="0.28999999999999998" right="0.26" top="0.8" bottom="0.31" header="0.26" footer="0.14000000000000001"/>
  <pageSetup scale="72" orientation="landscape"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xl/worksheets/sheet9.xml><?xml version="1.0" encoding="utf-8"?>
<worksheet xmlns="http://schemas.openxmlformats.org/spreadsheetml/2006/main" xmlns:r="http://schemas.openxmlformats.org/officeDocument/2006/relationships">
  <sheetPr>
    <tabColor theme="6" tint="0.39997558519241921"/>
  </sheetPr>
  <dimension ref="A1:R55"/>
  <sheetViews>
    <sheetView showGridLines="0" workbookViewId="0">
      <selection activeCell="D13" sqref="D13"/>
    </sheetView>
  </sheetViews>
  <sheetFormatPr defaultColWidth="9.1796875" defaultRowHeight="14.5"/>
  <cols>
    <col min="1" max="1" width="31.7265625" style="23" customWidth="1"/>
    <col min="2" max="2" width="15.7265625" style="23" customWidth="1"/>
    <col min="3" max="6" width="15.7265625" style="206" customWidth="1"/>
    <col min="7" max="10" width="15.7265625" style="206" hidden="1" customWidth="1"/>
    <col min="11" max="12" width="15.7265625" style="206" customWidth="1"/>
    <col min="13" max="15" width="15.7265625" style="23" customWidth="1"/>
    <col min="16" max="16384" width="9.1796875" style="23"/>
  </cols>
  <sheetData>
    <row r="1" spans="1:18" ht="20.149999999999999" customHeight="1"/>
    <row r="2" spans="1:18" ht="17.149999999999999" customHeight="1">
      <c r="A2" s="31" t="s">
        <v>18</v>
      </c>
      <c r="C2" s="507" t="s">
        <v>205</v>
      </c>
      <c r="D2" s="507"/>
      <c r="E2" s="507"/>
      <c r="K2" s="549" t="s">
        <v>19</v>
      </c>
      <c r="L2" s="549"/>
      <c r="M2" s="69"/>
      <c r="N2" s="551" t="s">
        <v>311</v>
      </c>
      <c r="O2" s="551"/>
      <c r="P2" s="212"/>
      <c r="Q2" s="212"/>
      <c r="R2" s="212"/>
    </row>
    <row r="3" spans="1:18" ht="17.149999999999999" customHeight="1">
      <c r="A3" s="21" t="str">
        <f>'SUBGRANT INFORMATION'!B3</f>
        <v>ABC Project</v>
      </c>
      <c r="C3" s="508" t="str">
        <f>'SUBGRANT INFORMATION'!B20</f>
        <v>Debbie Bousquet/Board Chair</v>
      </c>
      <c r="D3" s="508"/>
      <c r="E3" s="508"/>
      <c r="K3" s="550">
        <f>'SUBGRANT INFORMATION'!B8</f>
        <v>13890</v>
      </c>
      <c r="L3" s="550"/>
      <c r="M3" s="69"/>
      <c r="N3" s="552">
        <f>E33</f>
        <v>4407.2299999999996</v>
      </c>
      <c r="O3" s="552"/>
      <c r="P3" s="162"/>
      <c r="Q3" s="162"/>
      <c r="R3" s="48"/>
    </row>
    <row r="4" spans="1:18" ht="17.149999999999999" customHeight="1">
      <c r="A4" s="31" t="s">
        <v>20</v>
      </c>
      <c r="B4" s="2"/>
      <c r="C4" s="509" t="s">
        <v>152</v>
      </c>
      <c r="D4" s="509"/>
      <c r="E4" s="509"/>
      <c r="K4" s="549" t="s">
        <v>25</v>
      </c>
      <c r="L4" s="549"/>
      <c r="M4" s="69"/>
      <c r="N4" s="549" t="s">
        <v>272</v>
      </c>
      <c r="O4" s="549"/>
      <c r="P4" s="208"/>
      <c r="Q4" s="208"/>
      <c r="R4" s="208"/>
    </row>
    <row r="5" spans="1:18" ht="17.149999999999999" customHeight="1">
      <c r="A5" s="21" t="str">
        <f>'SUBGRANT INFORMATION'!B4</f>
        <v>P.O. Box 1</v>
      </c>
      <c r="C5" s="508" t="str">
        <f>'SUBGRANT INFORMATION'!B19</f>
        <v>Crystal Thomas</v>
      </c>
      <c r="D5" s="508"/>
      <c r="E5" s="508"/>
      <c r="K5" s="554">
        <f>'SUBGRANT INFORMATION'!B25</f>
        <v>55108.800000000003</v>
      </c>
      <c r="L5" s="554"/>
      <c r="M5" s="69"/>
      <c r="N5" s="552">
        <f>C33</f>
        <v>8729.1</v>
      </c>
      <c r="O5" s="552"/>
      <c r="P5" s="163"/>
      <c r="Q5" s="163"/>
      <c r="R5" s="48"/>
    </row>
    <row r="6" spans="1:18" ht="17.149999999999999" customHeight="1">
      <c r="A6" s="31" t="s">
        <v>26</v>
      </c>
      <c r="C6" s="509" t="s">
        <v>152</v>
      </c>
      <c r="D6" s="509"/>
      <c r="E6" s="509"/>
      <c r="K6" s="549" t="s">
        <v>28</v>
      </c>
      <c r="L6" s="549"/>
      <c r="M6" s="69"/>
      <c r="N6" s="549" t="s">
        <v>273</v>
      </c>
      <c r="O6" s="549"/>
      <c r="P6" s="48"/>
      <c r="Q6" s="208"/>
      <c r="R6" s="208"/>
    </row>
    <row r="7" spans="1:18" ht="17.149999999999999" customHeight="1">
      <c r="A7" s="21" t="str">
        <f>'SUBGRANT INFORMATION'!B5</f>
        <v>Frank, AR  71600</v>
      </c>
      <c r="C7" s="508" t="str">
        <f>'SUBGRANT INFORMATION'!B21</f>
        <v>Benita Bosier-Ingram</v>
      </c>
      <c r="D7" s="508"/>
      <c r="E7" s="508"/>
      <c r="K7" s="550" t="str">
        <f>'SUBGRANT INFORMATION'!B23</f>
        <v>VOCA</v>
      </c>
      <c r="L7" s="550"/>
      <c r="M7" s="69"/>
      <c r="N7" s="553">
        <f>F33</f>
        <v>41972.469999999994</v>
      </c>
      <c r="O7" s="553"/>
      <c r="P7" s="163"/>
      <c r="Q7" s="163"/>
      <c r="R7" s="48"/>
    </row>
    <row r="8" spans="1:18" ht="17.149999999999999" customHeight="1">
      <c r="A8" s="31" t="s">
        <v>22</v>
      </c>
      <c r="C8" s="507" t="s">
        <v>30</v>
      </c>
      <c r="D8" s="507"/>
      <c r="E8" s="507"/>
      <c r="K8" s="549" t="s">
        <v>24</v>
      </c>
      <c r="L8" s="549"/>
      <c r="M8" s="69"/>
      <c r="N8" s="69"/>
      <c r="O8" s="209"/>
      <c r="P8" s="209"/>
      <c r="Q8" s="209"/>
      <c r="R8" s="207"/>
    </row>
    <row r="9" spans="1:18" ht="17.149999999999999" customHeight="1">
      <c r="A9" s="399">
        <f>'SUBGRANT INFORMATION'!B16</f>
        <v>5010000123</v>
      </c>
      <c r="C9" s="508">
        <f>'SUBGRANT INFORMATION'!B12</f>
        <v>777777</v>
      </c>
      <c r="D9" s="508"/>
      <c r="E9" s="508"/>
      <c r="F9" s="550" t="str">
        <f>'SUBGRANT INFORMATION'!B13</f>
        <v>October 1, 2013 - September 30, 2014</v>
      </c>
      <c r="G9" s="550"/>
      <c r="H9" s="550"/>
      <c r="I9" s="550"/>
      <c r="J9" s="550"/>
      <c r="K9" s="550"/>
      <c r="L9" s="550"/>
      <c r="M9" s="69"/>
      <c r="N9" s="21"/>
      <c r="O9" s="210"/>
      <c r="P9" s="210"/>
      <c r="Q9" s="210"/>
      <c r="R9" s="207"/>
    </row>
    <row r="10" spans="1:18" ht="9" customHeight="1" thickBot="1"/>
    <row r="11" spans="1:18" ht="28" customHeight="1" thickBot="1">
      <c r="A11" s="165" t="s">
        <v>29</v>
      </c>
      <c r="B11" s="237" t="s">
        <v>11</v>
      </c>
      <c r="C11" s="523">
        <v>41609</v>
      </c>
      <c r="D11" s="524"/>
      <c r="E11" s="237" t="s">
        <v>12</v>
      </c>
      <c r="F11" s="546">
        <v>41639</v>
      </c>
      <c r="G11" s="547"/>
      <c r="H11" s="547"/>
      <c r="I11" s="547"/>
      <c r="J11" s="547"/>
      <c r="K11" s="548"/>
      <c r="N11" s="47" t="s">
        <v>271</v>
      </c>
      <c r="O11" s="238">
        <v>3</v>
      </c>
    </row>
    <row r="12" spans="1:18" ht="55" customHeight="1" thickBot="1">
      <c r="A12" s="205" t="s">
        <v>13</v>
      </c>
      <c r="B12" s="165" t="s">
        <v>245</v>
      </c>
      <c r="C12" s="47" t="s">
        <v>253</v>
      </c>
      <c r="D12" s="47" t="s">
        <v>251</v>
      </c>
      <c r="E12" s="164" t="s">
        <v>258</v>
      </c>
      <c r="F12" s="166" t="s">
        <v>252</v>
      </c>
      <c r="G12" s="525" t="s">
        <v>268</v>
      </c>
      <c r="H12" s="526"/>
      <c r="I12" s="526"/>
      <c r="J12" s="527"/>
      <c r="K12" s="165" t="s">
        <v>254</v>
      </c>
      <c r="L12" s="47" t="s">
        <v>255</v>
      </c>
      <c r="M12" s="47" t="s">
        <v>257</v>
      </c>
      <c r="N12" s="164" t="s">
        <v>259</v>
      </c>
      <c r="O12" s="166" t="s">
        <v>256</v>
      </c>
      <c r="P12" s="206"/>
    </row>
    <row r="13" spans="1:18" ht="21" customHeight="1">
      <c r="A13" s="426" t="str">
        <f>'APPROVED BUDGETS'!B4</f>
        <v>Executive Director</v>
      </c>
      <c r="B13" s="440">
        <f>'APPROVED BUDGETS'!C4</f>
        <v>10400</v>
      </c>
      <c r="C13" s="416">
        <f>'INVOICE 2'!C13 + 'INVOICE 2'!E13</f>
        <v>1733.34</v>
      </c>
      <c r="D13" s="458">
        <v>866.67</v>
      </c>
      <c r="E13" s="417">
        <v>866.67</v>
      </c>
      <c r="F13" s="429">
        <f>SUM(B13)-(C13+E13)</f>
        <v>7799.99</v>
      </c>
      <c r="G13" s="430"/>
      <c r="H13" s="430"/>
      <c r="I13" s="431"/>
      <c r="J13" s="430"/>
      <c r="K13" s="430">
        <f>'APPROVED BUDGETS'!E4</f>
        <v>5200</v>
      </c>
      <c r="L13" s="416">
        <f>'INVOICE 2'!L13 + 'INVOICE 2'!N13</f>
        <v>866.66</v>
      </c>
      <c r="M13" s="459">
        <v>433.33</v>
      </c>
      <c r="N13" s="432">
        <v>433.33</v>
      </c>
      <c r="O13" s="418">
        <f t="shared" ref="O13:O22" si="0">SUM(K13)-(L13+N13)</f>
        <v>3900.01</v>
      </c>
    </row>
    <row r="14" spans="1:18" ht="21" customHeight="1">
      <c r="A14" s="427" t="str">
        <f>'APPROVED BUDGETS'!B5</f>
        <v>Victim Advocate</v>
      </c>
      <c r="B14" s="441">
        <f>'APPROVED BUDGETS'!C5</f>
        <v>31200</v>
      </c>
      <c r="C14" s="225">
        <f>'INVOICE 2'!C14 + 'INVOICE 2'!E14</f>
        <v>5200</v>
      </c>
      <c r="D14" s="375">
        <v>2600</v>
      </c>
      <c r="E14" s="419">
        <v>2600</v>
      </c>
      <c r="F14" s="433">
        <f t="shared" ref="F14:F17" si="1">SUM(B14)-(C14+E14)</f>
        <v>23400</v>
      </c>
      <c r="G14" s="221"/>
      <c r="H14" s="221"/>
      <c r="I14" s="222"/>
      <c r="J14" s="221"/>
      <c r="K14" s="221">
        <f>'APPROVED BUDGETS'!E5</f>
        <v>0</v>
      </c>
      <c r="L14" s="225">
        <f>'INVOICE 2'!L14 + 'INVOICE 2'!N14</f>
        <v>0</v>
      </c>
      <c r="M14" s="378">
        <v>0</v>
      </c>
      <c r="N14" s="434">
        <v>0</v>
      </c>
      <c r="O14" s="420">
        <f t="shared" si="0"/>
        <v>0</v>
      </c>
    </row>
    <row r="15" spans="1:18" ht="21" customHeight="1">
      <c r="A15" s="427" t="str">
        <f>'APPROVED BUDGETS'!B6</f>
        <v>Volunteer Advocates</v>
      </c>
      <c r="B15" s="441">
        <f>'APPROVED BUDGETS'!C6</f>
        <v>0</v>
      </c>
      <c r="C15" s="225">
        <f>'INVOICE 2'!C15 + 'INVOICE 2'!E15</f>
        <v>0</v>
      </c>
      <c r="D15" s="375">
        <v>0</v>
      </c>
      <c r="E15" s="419">
        <v>0</v>
      </c>
      <c r="F15" s="433">
        <f t="shared" si="1"/>
        <v>0</v>
      </c>
      <c r="G15" s="221"/>
      <c r="H15" s="221"/>
      <c r="I15" s="222"/>
      <c r="J15" s="221"/>
      <c r="K15" s="221">
        <f>'APPROVED BUDGETS'!E6</f>
        <v>1687</v>
      </c>
      <c r="L15" s="225">
        <f>'INVOICE 2'!L15 + 'INVOICE 2'!N15</f>
        <v>253.04999999999998</v>
      </c>
      <c r="M15" s="378">
        <v>202.44</v>
      </c>
      <c r="N15" s="434">
        <v>202.44</v>
      </c>
      <c r="O15" s="420">
        <f t="shared" si="0"/>
        <v>1231.51</v>
      </c>
    </row>
    <row r="16" spans="1:18" ht="21" customHeight="1">
      <c r="A16" s="427" t="str">
        <f>'APPROVED BUDGETS'!B7</f>
        <v>FICA</v>
      </c>
      <c r="B16" s="441">
        <f>'APPROVED BUDGETS'!C7</f>
        <v>3182.4</v>
      </c>
      <c r="C16" s="225">
        <f>'INVOICE 2'!C16 + 'INVOICE 2'!E16</f>
        <v>530.4</v>
      </c>
      <c r="D16" s="375">
        <v>265.2</v>
      </c>
      <c r="E16" s="419">
        <v>265.2</v>
      </c>
      <c r="F16" s="433">
        <f t="shared" si="1"/>
        <v>2386.8000000000002</v>
      </c>
      <c r="G16" s="221"/>
      <c r="H16" s="221"/>
      <c r="I16" s="222"/>
      <c r="J16" s="221"/>
      <c r="K16" s="221">
        <f>'APPROVED BUDGETS'!E7</f>
        <v>397.8</v>
      </c>
      <c r="L16" s="225">
        <f>'INVOICE 2'!L16 + 'INVOICE 2'!N16</f>
        <v>66.3</v>
      </c>
      <c r="M16" s="378">
        <v>33.15</v>
      </c>
      <c r="N16" s="434">
        <v>33.15</v>
      </c>
      <c r="O16" s="420">
        <f t="shared" si="0"/>
        <v>298.35000000000002</v>
      </c>
    </row>
    <row r="17" spans="1:15" ht="21" customHeight="1">
      <c r="A17" s="427" t="str">
        <f>'APPROVED BUDGETS'!B8</f>
        <v>Workers Comp</v>
      </c>
      <c r="B17" s="441">
        <f>'APPROVED BUDGETS'!C8</f>
        <v>582.4</v>
      </c>
      <c r="C17" s="225">
        <f>'INVOICE 2'!C17 + 'INVOICE 2'!E17</f>
        <v>97.06</v>
      </c>
      <c r="D17" s="375">
        <v>48.53</v>
      </c>
      <c r="E17" s="419">
        <v>48.53</v>
      </c>
      <c r="F17" s="433">
        <f t="shared" si="1"/>
        <v>436.80999999999995</v>
      </c>
      <c r="G17" s="221"/>
      <c r="H17" s="221"/>
      <c r="I17" s="222"/>
      <c r="J17" s="221"/>
      <c r="K17" s="221">
        <f>'APPROVED BUDGETS'!E8</f>
        <v>72.8</v>
      </c>
      <c r="L17" s="225">
        <f>'INVOICE 2'!L17 + 'INVOICE 2'!N17</f>
        <v>12.14</v>
      </c>
      <c r="M17" s="378">
        <v>6.07</v>
      </c>
      <c r="N17" s="434">
        <v>6.07</v>
      </c>
      <c r="O17" s="420">
        <f t="shared" si="0"/>
        <v>54.589999999999996</v>
      </c>
    </row>
    <row r="18" spans="1:15" ht="21" customHeight="1">
      <c r="A18" s="427" t="str">
        <f>'APPROVED BUDGETS'!B9</f>
        <v>Retirement</v>
      </c>
      <c r="B18" s="441">
        <f>'APPROVED BUDGETS'!C9</f>
        <v>3744</v>
      </c>
      <c r="C18" s="225">
        <f>'INVOICE 2'!C18 + 'INVOICE 2'!E18</f>
        <v>624</v>
      </c>
      <c r="D18" s="375">
        <v>312</v>
      </c>
      <c r="E18" s="419">
        <v>312</v>
      </c>
      <c r="F18" s="433">
        <f t="shared" ref="F18:F21" si="2">SUM(B18)-(C18+E18)</f>
        <v>2808</v>
      </c>
      <c r="G18" s="221"/>
      <c r="H18" s="221"/>
      <c r="I18" s="222"/>
      <c r="J18" s="221"/>
      <c r="K18" s="221">
        <f>'APPROVED BUDGETS'!E9</f>
        <v>468</v>
      </c>
      <c r="L18" s="225">
        <f>'INVOICE 2'!L18 + 'INVOICE 2'!N18</f>
        <v>78</v>
      </c>
      <c r="M18" s="378">
        <v>39</v>
      </c>
      <c r="N18" s="434">
        <v>39</v>
      </c>
      <c r="O18" s="420">
        <f t="shared" si="0"/>
        <v>351</v>
      </c>
    </row>
    <row r="19" spans="1:15" ht="21" customHeight="1">
      <c r="A19" s="427" t="str">
        <f>'APPROVED BUDGETS'!B10</f>
        <v>Office Supplies</v>
      </c>
      <c r="B19" s="441">
        <f>'APPROVED BUDGETS'!C10</f>
        <v>2000</v>
      </c>
      <c r="C19" s="225">
        <f>'INVOICE 2'!C19 + 'INVOICE 2'!E19</f>
        <v>108.26</v>
      </c>
      <c r="D19" s="375">
        <v>84</v>
      </c>
      <c r="E19" s="419">
        <v>84</v>
      </c>
      <c r="F19" s="433">
        <f t="shared" si="2"/>
        <v>1807.74</v>
      </c>
      <c r="G19" s="221"/>
      <c r="H19" s="221"/>
      <c r="I19" s="222"/>
      <c r="J19" s="221"/>
      <c r="K19" s="221">
        <f>'APPROVED BUDGETS'!E10</f>
        <v>0</v>
      </c>
      <c r="L19" s="225">
        <f>'INVOICE 2'!L19 + 'INVOICE 2'!N19</f>
        <v>0</v>
      </c>
      <c r="M19" s="378">
        <v>0</v>
      </c>
      <c r="N19" s="434">
        <v>0</v>
      </c>
      <c r="O19" s="420">
        <f t="shared" si="0"/>
        <v>0</v>
      </c>
    </row>
    <row r="20" spans="1:15" ht="21" customHeight="1">
      <c r="A20" s="427" t="str">
        <f>'APPROVED BUDGETS'!B11</f>
        <v>Utilities</v>
      </c>
      <c r="B20" s="441">
        <f>'APPROVED BUDGETS'!C11</f>
        <v>2500</v>
      </c>
      <c r="C20" s="225">
        <f>'INVOICE 2'!C20 + 'INVOICE 2'!E20</f>
        <v>391.1</v>
      </c>
      <c r="D20" s="375">
        <v>195.55</v>
      </c>
      <c r="E20" s="419">
        <v>195.55</v>
      </c>
      <c r="F20" s="433">
        <f t="shared" si="2"/>
        <v>1913.35</v>
      </c>
      <c r="G20" s="221"/>
      <c r="H20" s="221"/>
      <c r="I20" s="222"/>
      <c r="J20" s="221"/>
      <c r="K20" s="221">
        <f>'APPROVED BUDGETS'!E11</f>
        <v>2300</v>
      </c>
      <c r="L20" s="225">
        <f>'INVOICE 2'!L20 + 'INVOICE 2'!N20</f>
        <v>408.9</v>
      </c>
      <c r="M20" s="378">
        <v>204.45</v>
      </c>
      <c r="N20" s="434">
        <v>204.45</v>
      </c>
      <c r="O20" s="420">
        <f t="shared" si="0"/>
        <v>1686.65</v>
      </c>
    </row>
    <row r="21" spans="1:15" ht="21" customHeight="1">
      <c r="A21" s="427" t="str">
        <f>'APPROVED BUDGETS'!B12</f>
        <v>Rent</v>
      </c>
      <c r="B21" s="441">
        <f>'APPROVED BUDGETS'!C12</f>
        <v>0</v>
      </c>
      <c r="C21" s="225">
        <f>'INVOICE 2'!C21 + 'INVOICE 2'!E21</f>
        <v>0</v>
      </c>
      <c r="D21" s="375">
        <v>0</v>
      </c>
      <c r="E21" s="419">
        <v>0</v>
      </c>
      <c r="F21" s="433">
        <f t="shared" si="2"/>
        <v>0</v>
      </c>
      <c r="G21" s="221"/>
      <c r="H21" s="221"/>
      <c r="I21" s="222"/>
      <c r="J21" s="221"/>
      <c r="K21" s="221">
        <f>'APPROVED BUDGETS'!E12</f>
        <v>3651.6</v>
      </c>
      <c r="L21" s="225">
        <f>'INVOICE 2'!L21 + 'INVOICE 2'!N21</f>
        <v>608.6</v>
      </c>
      <c r="M21" s="378">
        <v>304.3</v>
      </c>
      <c r="N21" s="434">
        <v>304.3</v>
      </c>
      <c r="O21" s="420">
        <f t="shared" si="0"/>
        <v>2738.7</v>
      </c>
    </row>
    <row r="22" spans="1:15" ht="21" customHeight="1">
      <c r="A22" s="427" t="str">
        <f>'APPROVED BUDGETS'!B13</f>
        <v>Staff/Victim Travel</v>
      </c>
      <c r="B22" s="441">
        <f>'APPROVED BUDGETS'!C13</f>
        <v>1500</v>
      </c>
      <c r="C22" s="225">
        <f>'INVOICE 2'!C22 + 'INVOICE 2'!E22</f>
        <v>44.94</v>
      </c>
      <c r="D22" s="374">
        <v>35.28</v>
      </c>
      <c r="E22" s="419">
        <v>35.28</v>
      </c>
      <c r="F22" s="433">
        <f t="shared" ref="F22:F32" si="3">SUM(B22)-(C22+E22)</f>
        <v>1419.78</v>
      </c>
      <c r="G22" s="221"/>
      <c r="H22" s="221"/>
      <c r="I22" s="222"/>
      <c r="J22" s="221"/>
      <c r="K22" s="221">
        <f>'APPROVED BUDGETS'!E13</f>
        <v>0</v>
      </c>
      <c r="L22" s="225">
        <f>'INVOICE 2'!L22 + 'INVOICE 2'!N22</f>
        <v>0</v>
      </c>
      <c r="M22" s="460">
        <v>0</v>
      </c>
      <c r="N22" s="434">
        <v>0</v>
      </c>
      <c r="O22" s="420">
        <f t="shared" si="0"/>
        <v>0</v>
      </c>
    </row>
    <row r="23" spans="1:15" ht="21" customHeight="1">
      <c r="A23" s="427">
        <f>'APPROVED BUDGETS'!B14</f>
        <v>0</v>
      </c>
      <c r="B23" s="441">
        <f>'APPROVED BUDGETS'!C14</f>
        <v>0</v>
      </c>
      <c r="C23" s="225">
        <f>'INVOICE 2'!C23 + 'INVOICE 2'!E23</f>
        <v>0</v>
      </c>
      <c r="D23" s="375"/>
      <c r="E23" s="419"/>
      <c r="F23" s="433">
        <f t="shared" si="3"/>
        <v>0</v>
      </c>
      <c r="G23" s="221"/>
      <c r="H23" s="221"/>
      <c r="I23" s="222"/>
      <c r="J23" s="221"/>
      <c r="K23" s="221">
        <f>'APPROVED BUDGETS'!E14</f>
        <v>0</v>
      </c>
      <c r="L23" s="225">
        <f>'INVOICE 2'!L23 + 'INVOICE 2'!N23</f>
        <v>0</v>
      </c>
      <c r="M23" s="378"/>
      <c r="N23" s="434"/>
      <c r="O23" s="420">
        <f t="shared" ref="O23:O32" si="4">SUM(K23)-(L23+N23)</f>
        <v>0</v>
      </c>
    </row>
    <row r="24" spans="1:15" ht="21" customHeight="1">
      <c r="A24" s="427">
        <f>'APPROVED BUDGETS'!B15</f>
        <v>0</v>
      </c>
      <c r="B24" s="441">
        <f>'APPROVED BUDGETS'!C15</f>
        <v>0</v>
      </c>
      <c r="C24" s="225">
        <f>'INVOICE 2'!C24 + 'INVOICE 2'!E24</f>
        <v>0</v>
      </c>
      <c r="D24" s="375"/>
      <c r="E24" s="419"/>
      <c r="F24" s="433">
        <f t="shared" si="3"/>
        <v>0</v>
      </c>
      <c r="G24" s="221"/>
      <c r="H24" s="221"/>
      <c r="I24" s="222"/>
      <c r="J24" s="221"/>
      <c r="K24" s="221">
        <f>'APPROVED BUDGETS'!E15</f>
        <v>0</v>
      </c>
      <c r="L24" s="225">
        <f>'INVOICE 2'!L24 + 'INVOICE 2'!N24</f>
        <v>0</v>
      </c>
      <c r="M24" s="378"/>
      <c r="N24" s="434"/>
      <c r="O24" s="420">
        <f t="shared" si="4"/>
        <v>0</v>
      </c>
    </row>
    <row r="25" spans="1:15" ht="21" customHeight="1">
      <c r="A25" s="427">
        <f>'APPROVED BUDGETS'!B16</f>
        <v>0</v>
      </c>
      <c r="B25" s="441">
        <f>'APPROVED BUDGETS'!C16</f>
        <v>0</v>
      </c>
      <c r="C25" s="225">
        <f>'INVOICE 2'!C25 + 'INVOICE 2'!E25</f>
        <v>0</v>
      </c>
      <c r="D25" s="375"/>
      <c r="E25" s="419"/>
      <c r="F25" s="433">
        <f t="shared" si="3"/>
        <v>0</v>
      </c>
      <c r="G25" s="221"/>
      <c r="H25" s="221"/>
      <c r="I25" s="222"/>
      <c r="J25" s="221"/>
      <c r="K25" s="221">
        <f>'APPROVED BUDGETS'!E16</f>
        <v>0</v>
      </c>
      <c r="L25" s="225">
        <f>'INVOICE 2'!L25 + 'INVOICE 2'!N25</f>
        <v>0</v>
      </c>
      <c r="M25" s="378"/>
      <c r="N25" s="434"/>
      <c r="O25" s="420">
        <f t="shared" si="4"/>
        <v>0</v>
      </c>
    </row>
    <row r="26" spans="1:15" ht="21" customHeight="1">
      <c r="A26" s="427">
        <f>'APPROVED BUDGETS'!B17</f>
        <v>0</v>
      </c>
      <c r="B26" s="441">
        <f>'APPROVED BUDGETS'!C17</f>
        <v>0</v>
      </c>
      <c r="C26" s="225">
        <f>'INVOICE 2'!C26 + 'INVOICE 2'!E26</f>
        <v>0</v>
      </c>
      <c r="D26" s="375"/>
      <c r="E26" s="419"/>
      <c r="F26" s="433">
        <f t="shared" si="3"/>
        <v>0</v>
      </c>
      <c r="G26" s="221"/>
      <c r="H26" s="221"/>
      <c r="I26" s="222"/>
      <c r="J26" s="221"/>
      <c r="K26" s="221">
        <f>'APPROVED BUDGETS'!E17</f>
        <v>0</v>
      </c>
      <c r="L26" s="225">
        <f>'INVOICE 2'!L26 + 'INVOICE 2'!N26</f>
        <v>0</v>
      </c>
      <c r="M26" s="378"/>
      <c r="N26" s="434"/>
      <c r="O26" s="420">
        <f t="shared" si="4"/>
        <v>0</v>
      </c>
    </row>
    <row r="27" spans="1:15" ht="21" customHeight="1">
      <c r="A27" s="427">
        <f>'APPROVED BUDGETS'!B18</f>
        <v>0</v>
      </c>
      <c r="B27" s="441">
        <f>'APPROVED BUDGETS'!C18</f>
        <v>0</v>
      </c>
      <c r="C27" s="225">
        <f>'INVOICE 2'!C27 + 'INVOICE 2'!E27</f>
        <v>0</v>
      </c>
      <c r="D27" s="375"/>
      <c r="E27" s="419"/>
      <c r="F27" s="433">
        <f t="shared" si="3"/>
        <v>0</v>
      </c>
      <c r="G27" s="221"/>
      <c r="H27" s="221"/>
      <c r="I27" s="222"/>
      <c r="J27" s="221"/>
      <c r="K27" s="221">
        <f>'APPROVED BUDGETS'!E18</f>
        <v>0</v>
      </c>
      <c r="L27" s="225">
        <f>'INVOICE 2'!L27 + 'INVOICE 2'!N27</f>
        <v>0</v>
      </c>
      <c r="M27" s="378"/>
      <c r="N27" s="434"/>
      <c r="O27" s="420">
        <f t="shared" si="4"/>
        <v>0</v>
      </c>
    </row>
    <row r="28" spans="1:15" ht="21" customHeight="1">
      <c r="A28" s="427">
        <f>'APPROVED BUDGETS'!B19</f>
        <v>0</v>
      </c>
      <c r="B28" s="441">
        <f>'APPROVED BUDGETS'!C19</f>
        <v>0</v>
      </c>
      <c r="C28" s="225">
        <f>'INVOICE 2'!C28 + 'INVOICE 2'!E28</f>
        <v>0</v>
      </c>
      <c r="D28" s="375"/>
      <c r="E28" s="419"/>
      <c r="F28" s="433">
        <f t="shared" si="3"/>
        <v>0</v>
      </c>
      <c r="G28" s="221"/>
      <c r="H28" s="221"/>
      <c r="I28" s="222"/>
      <c r="J28" s="221"/>
      <c r="K28" s="221">
        <f>'APPROVED BUDGETS'!E19</f>
        <v>0</v>
      </c>
      <c r="L28" s="225">
        <f>'INVOICE 2'!L28 + 'INVOICE 2'!N28</f>
        <v>0</v>
      </c>
      <c r="M28" s="378"/>
      <c r="N28" s="434"/>
      <c r="O28" s="420">
        <f t="shared" si="4"/>
        <v>0</v>
      </c>
    </row>
    <row r="29" spans="1:15" ht="21" customHeight="1">
      <c r="A29" s="427">
        <f>'APPROVED BUDGETS'!B20</f>
        <v>0</v>
      </c>
      <c r="B29" s="441">
        <f>'APPROVED BUDGETS'!C20</f>
        <v>0</v>
      </c>
      <c r="C29" s="225">
        <f>'INVOICE 2'!C29 + 'INVOICE 2'!E29</f>
        <v>0</v>
      </c>
      <c r="D29" s="375"/>
      <c r="E29" s="419"/>
      <c r="F29" s="433">
        <f t="shared" si="3"/>
        <v>0</v>
      </c>
      <c r="G29" s="221"/>
      <c r="H29" s="221"/>
      <c r="I29" s="222"/>
      <c r="J29" s="221"/>
      <c r="K29" s="221">
        <f>'APPROVED BUDGETS'!E20</f>
        <v>0</v>
      </c>
      <c r="L29" s="225">
        <f>'INVOICE 2'!L29 + 'INVOICE 2'!N29</f>
        <v>0</v>
      </c>
      <c r="M29" s="378"/>
      <c r="N29" s="434"/>
      <c r="O29" s="420">
        <f t="shared" si="4"/>
        <v>0</v>
      </c>
    </row>
    <row r="30" spans="1:15" ht="21" customHeight="1">
      <c r="A30" s="427">
        <f>'APPROVED BUDGETS'!B21</f>
        <v>0</v>
      </c>
      <c r="B30" s="441">
        <f>'APPROVED BUDGETS'!C21</f>
        <v>0</v>
      </c>
      <c r="C30" s="225">
        <f>'INVOICE 2'!C30 + 'INVOICE 2'!E30</f>
        <v>0</v>
      </c>
      <c r="D30" s="375"/>
      <c r="E30" s="419"/>
      <c r="F30" s="433">
        <f t="shared" si="3"/>
        <v>0</v>
      </c>
      <c r="G30" s="221"/>
      <c r="H30" s="221"/>
      <c r="I30" s="222"/>
      <c r="J30" s="221"/>
      <c r="K30" s="221">
        <f>'APPROVED BUDGETS'!E21</f>
        <v>0</v>
      </c>
      <c r="L30" s="225">
        <f>'INVOICE 2'!L30 + 'INVOICE 2'!N30</f>
        <v>0</v>
      </c>
      <c r="M30" s="378"/>
      <c r="N30" s="434"/>
      <c r="O30" s="420">
        <f t="shared" si="4"/>
        <v>0</v>
      </c>
    </row>
    <row r="31" spans="1:15" ht="21" customHeight="1">
      <c r="A31" s="427">
        <f>'APPROVED BUDGETS'!B22</f>
        <v>0</v>
      </c>
      <c r="B31" s="441">
        <f>'APPROVED BUDGETS'!C22</f>
        <v>0</v>
      </c>
      <c r="C31" s="225">
        <f>'INVOICE 2'!C31 + 'INVOICE 2'!E31</f>
        <v>0</v>
      </c>
      <c r="D31" s="375"/>
      <c r="E31" s="419"/>
      <c r="F31" s="433">
        <f t="shared" si="3"/>
        <v>0</v>
      </c>
      <c r="G31" s="221"/>
      <c r="H31" s="221"/>
      <c r="I31" s="222"/>
      <c r="J31" s="221"/>
      <c r="K31" s="221">
        <f>'APPROVED BUDGETS'!E22</f>
        <v>0</v>
      </c>
      <c r="L31" s="225">
        <f>'INVOICE 2'!L31 + 'INVOICE 2'!N31</f>
        <v>0</v>
      </c>
      <c r="M31" s="378"/>
      <c r="N31" s="434"/>
      <c r="O31" s="420">
        <f t="shared" si="4"/>
        <v>0</v>
      </c>
    </row>
    <row r="32" spans="1:15" ht="21" customHeight="1" thickBot="1">
      <c r="A32" s="428">
        <f>'APPROVED BUDGETS'!B23</f>
        <v>0</v>
      </c>
      <c r="B32" s="441">
        <f>'APPROVED BUDGETS'!C23</f>
        <v>0</v>
      </c>
      <c r="C32" s="225">
        <f>'INVOICE 2'!C32 + 'INVOICE 2'!E32</f>
        <v>0</v>
      </c>
      <c r="D32" s="423"/>
      <c r="E32" s="424"/>
      <c r="F32" s="435">
        <f t="shared" si="3"/>
        <v>0</v>
      </c>
      <c r="G32" s="436"/>
      <c r="H32" s="436"/>
      <c r="I32" s="437"/>
      <c r="J32" s="436"/>
      <c r="K32" s="221">
        <f>'APPROVED BUDGETS'!E23</f>
        <v>0</v>
      </c>
      <c r="L32" s="225">
        <f>'INVOICE 2'!L32 + 'INVOICE 2'!N32</f>
        <v>0</v>
      </c>
      <c r="M32" s="438"/>
      <c r="N32" s="439"/>
      <c r="O32" s="425">
        <f t="shared" si="4"/>
        <v>0</v>
      </c>
    </row>
    <row r="33" spans="1:16" ht="25" customHeight="1" thickBot="1">
      <c r="A33" s="241" t="s">
        <v>14</v>
      </c>
      <c r="B33" s="227">
        <f t="shared" ref="B33:N33" si="5">SUM(B13:B32)</f>
        <v>55108.800000000003</v>
      </c>
      <c r="C33" s="228">
        <f t="shared" si="5"/>
        <v>8729.1</v>
      </c>
      <c r="D33" s="186">
        <f t="shared" si="5"/>
        <v>4407.2299999999996</v>
      </c>
      <c r="E33" s="186">
        <f t="shared" si="5"/>
        <v>4407.2299999999996</v>
      </c>
      <c r="F33" s="235">
        <f>SUM(F13:F32)</f>
        <v>41972.469999999994</v>
      </c>
      <c r="G33" s="227">
        <f t="shared" si="5"/>
        <v>0</v>
      </c>
      <c r="H33" s="228">
        <f t="shared" si="5"/>
        <v>0</v>
      </c>
      <c r="I33" s="228">
        <f t="shared" si="5"/>
        <v>0</v>
      </c>
      <c r="J33" s="235">
        <f t="shared" si="5"/>
        <v>0</v>
      </c>
      <c r="K33" s="227">
        <f t="shared" si="5"/>
        <v>13777.2</v>
      </c>
      <c r="L33" s="228">
        <f>SUM(L13:L32)</f>
        <v>2293.65</v>
      </c>
      <c r="M33" s="186">
        <f t="shared" si="5"/>
        <v>1222.74</v>
      </c>
      <c r="N33" s="186">
        <f t="shared" si="5"/>
        <v>1222.74</v>
      </c>
      <c r="O33" s="235">
        <f t="shared" ref="O33" si="6">SUM(O13:O32)</f>
        <v>10260.810000000001</v>
      </c>
    </row>
    <row r="34" spans="1:16" ht="27" customHeight="1" thickBot="1">
      <c r="A34" s="528" t="s">
        <v>15</v>
      </c>
      <c r="B34" s="529"/>
      <c r="C34" s="530"/>
      <c r="D34" s="531"/>
      <c r="E34" s="531"/>
      <c r="F34" s="531"/>
      <c r="G34" s="531"/>
      <c r="H34" s="532"/>
      <c r="I34" s="50"/>
      <c r="K34" s="211"/>
      <c r="L34" s="167" t="s">
        <v>16</v>
      </c>
      <c r="M34" s="556">
        <v>41644</v>
      </c>
      <c r="N34" s="544"/>
      <c r="O34" s="545"/>
      <c r="P34" s="111"/>
    </row>
    <row r="35" spans="1:16" ht="15" customHeight="1">
      <c r="A35" s="510" t="s">
        <v>274</v>
      </c>
      <c r="B35" s="510"/>
      <c r="C35" s="510"/>
      <c r="D35" s="510"/>
      <c r="E35" s="510"/>
      <c r="F35" s="510"/>
      <c r="G35" s="334"/>
      <c r="H35" s="334"/>
      <c r="I35" s="49"/>
      <c r="J35" s="46"/>
      <c r="K35" s="538" t="s">
        <v>296</v>
      </c>
      <c r="L35" s="538"/>
      <c r="M35" s="538"/>
      <c r="N35" s="538"/>
      <c r="O35" s="538"/>
    </row>
    <row r="36" spans="1:16" ht="7.5" customHeight="1" thickBot="1">
      <c r="F36" s="23"/>
    </row>
    <row r="37" spans="1:16" ht="23.15" customHeight="1">
      <c r="A37" s="520" t="s">
        <v>151</v>
      </c>
      <c r="B37" s="557"/>
      <c r="C37" s="558"/>
      <c r="D37" s="558"/>
      <c r="E37" s="558"/>
      <c r="F37" s="558"/>
      <c r="G37" s="558"/>
      <c r="H37" s="558"/>
      <c r="I37" s="558"/>
      <c r="J37" s="558"/>
      <c r="K37" s="559"/>
      <c r="L37" s="539" t="s">
        <v>27</v>
      </c>
      <c r="M37" s="540"/>
      <c r="N37" s="541" t="str">
        <f>'SUBGRANT INFORMATION'!B30</f>
        <v>Randy Smith</v>
      </c>
      <c r="O37" s="542"/>
    </row>
    <row r="38" spans="1:16" ht="23.15" customHeight="1">
      <c r="A38" s="521"/>
      <c r="B38" s="560"/>
      <c r="C38" s="561"/>
      <c r="D38" s="561"/>
      <c r="E38" s="561"/>
      <c r="F38" s="561"/>
      <c r="G38" s="561"/>
      <c r="H38" s="561"/>
      <c r="I38" s="561"/>
      <c r="J38" s="561"/>
      <c r="K38" s="562"/>
      <c r="L38" s="535" t="s">
        <v>261</v>
      </c>
      <c r="M38" s="534"/>
      <c r="N38" s="400">
        <v>41646</v>
      </c>
      <c r="O38" s="401" t="s">
        <v>334</v>
      </c>
    </row>
    <row r="39" spans="1:16" ht="23.15" customHeight="1">
      <c r="A39" s="521"/>
      <c r="B39" s="560"/>
      <c r="C39" s="561"/>
      <c r="D39" s="561"/>
      <c r="E39" s="561"/>
      <c r="F39" s="561"/>
      <c r="G39" s="561"/>
      <c r="H39" s="561"/>
      <c r="I39" s="561"/>
      <c r="J39" s="561"/>
      <c r="K39" s="562"/>
      <c r="L39" s="533" t="s">
        <v>262</v>
      </c>
      <c r="M39" s="534"/>
      <c r="N39" s="400">
        <v>41648</v>
      </c>
      <c r="O39" s="401" t="s">
        <v>334</v>
      </c>
    </row>
    <row r="40" spans="1:16" ht="23.15" customHeight="1">
      <c r="A40" s="521"/>
      <c r="B40" s="560"/>
      <c r="C40" s="561"/>
      <c r="D40" s="561"/>
      <c r="E40" s="561"/>
      <c r="F40" s="561"/>
      <c r="G40" s="561"/>
      <c r="H40" s="561"/>
      <c r="I40" s="561"/>
      <c r="J40" s="561"/>
      <c r="K40" s="562"/>
      <c r="L40" s="533" t="s">
        <v>263</v>
      </c>
      <c r="M40" s="534"/>
      <c r="N40" s="32"/>
      <c r="O40" s="168"/>
    </row>
    <row r="41" spans="1:16" ht="23.15" customHeight="1">
      <c r="A41" s="521"/>
      <c r="B41" s="560"/>
      <c r="C41" s="561"/>
      <c r="D41" s="561"/>
      <c r="E41" s="561"/>
      <c r="F41" s="561"/>
      <c r="G41" s="561"/>
      <c r="H41" s="561"/>
      <c r="I41" s="561"/>
      <c r="J41" s="561"/>
      <c r="K41" s="562"/>
      <c r="L41" s="535" t="s">
        <v>264</v>
      </c>
      <c r="M41" s="534"/>
      <c r="N41" s="243"/>
      <c r="O41" s="168"/>
    </row>
    <row r="42" spans="1:16" ht="23.15" customHeight="1">
      <c r="A42" s="521"/>
      <c r="B42" s="560"/>
      <c r="C42" s="561"/>
      <c r="D42" s="561"/>
      <c r="E42" s="561"/>
      <c r="F42" s="561"/>
      <c r="G42" s="561"/>
      <c r="H42" s="561"/>
      <c r="I42" s="561"/>
      <c r="J42" s="561"/>
      <c r="K42" s="562"/>
      <c r="L42" s="533" t="s">
        <v>265</v>
      </c>
      <c r="M42" s="534"/>
      <c r="N42" s="20"/>
      <c r="O42" s="169"/>
    </row>
    <row r="43" spans="1:16" ht="23.15" customHeight="1">
      <c r="A43" s="521"/>
      <c r="B43" s="560"/>
      <c r="C43" s="561"/>
      <c r="D43" s="561"/>
      <c r="E43" s="561"/>
      <c r="F43" s="561"/>
      <c r="G43" s="561"/>
      <c r="H43" s="561"/>
      <c r="I43" s="561"/>
      <c r="J43" s="561"/>
      <c r="K43" s="562"/>
      <c r="L43" s="533" t="s">
        <v>266</v>
      </c>
      <c r="M43" s="534"/>
      <c r="N43" s="20"/>
      <c r="O43" s="169"/>
    </row>
    <row r="44" spans="1:16" ht="23.15" customHeight="1" thickBot="1">
      <c r="A44" s="522"/>
      <c r="B44" s="563"/>
      <c r="C44" s="503"/>
      <c r="D44" s="503"/>
      <c r="E44" s="503"/>
      <c r="F44" s="503"/>
      <c r="G44" s="503"/>
      <c r="H44" s="503"/>
      <c r="I44" s="503"/>
      <c r="J44" s="503"/>
      <c r="K44" s="564"/>
      <c r="L44" s="536" t="s">
        <v>267</v>
      </c>
      <c r="M44" s="537"/>
      <c r="N44" s="170"/>
      <c r="O44" s="171"/>
    </row>
    <row r="45" spans="1:16" ht="21" customHeight="1" thickBot="1">
      <c r="C45" s="373"/>
      <c r="D45" s="373"/>
      <c r="E45" s="373"/>
      <c r="F45" s="373"/>
      <c r="G45" s="373"/>
      <c r="H45" s="373"/>
      <c r="I45" s="373"/>
      <c r="J45" s="373"/>
      <c r="K45" s="373"/>
      <c r="L45" s="373"/>
    </row>
    <row r="46" spans="1:16" ht="21" customHeight="1" thickBot="1">
      <c r="A46" s="504" t="s">
        <v>312</v>
      </c>
      <c r="B46" s="505"/>
      <c r="C46" s="506"/>
      <c r="D46" s="373"/>
      <c r="E46" s="373"/>
      <c r="F46" s="373"/>
      <c r="G46" s="373"/>
      <c r="H46" s="373"/>
      <c r="I46" s="373"/>
      <c r="J46" s="373"/>
      <c r="K46" s="373"/>
      <c r="L46" s="373"/>
    </row>
    <row r="47" spans="1:16" ht="21" customHeight="1" thickBot="1">
      <c r="A47" s="452" t="s">
        <v>300</v>
      </c>
      <c r="B47" s="405" t="s">
        <v>301</v>
      </c>
      <c r="C47" s="453" t="s">
        <v>100</v>
      </c>
      <c r="D47" s="373"/>
      <c r="E47" s="373"/>
      <c r="F47" s="373"/>
      <c r="G47" s="373"/>
      <c r="H47" s="373"/>
      <c r="I47" s="373"/>
      <c r="J47" s="373"/>
      <c r="K47" s="373"/>
      <c r="L47" s="373"/>
    </row>
    <row r="48" spans="1:16" ht="21" customHeight="1">
      <c r="A48" s="403" t="s">
        <v>304</v>
      </c>
      <c r="B48" s="408">
        <f>E13+E14+E15</f>
        <v>3466.67</v>
      </c>
      <c r="C48" s="411">
        <f>N13+N14+N15</f>
        <v>635.77</v>
      </c>
      <c r="D48" s="373"/>
      <c r="E48" s="373"/>
      <c r="F48" s="373"/>
      <c r="G48" s="373"/>
      <c r="H48" s="373"/>
      <c r="I48" s="373"/>
      <c r="J48" s="373"/>
      <c r="K48" s="373"/>
      <c r="L48" s="373"/>
    </row>
    <row r="49" spans="1:12" ht="21" customHeight="1">
      <c r="A49" s="402" t="s">
        <v>305</v>
      </c>
      <c r="B49" s="409">
        <f>E16+E17</f>
        <v>313.73</v>
      </c>
      <c r="C49" s="412">
        <f>N16+N17</f>
        <v>39.22</v>
      </c>
      <c r="D49" s="373"/>
      <c r="E49" s="373"/>
      <c r="F49" s="373"/>
      <c r="G49" s="373"/>
      <c r="H49" s="373"/>
      <c r="I49" s="373"/>
      <c r="J49" s="373"/>
      <c r="K49" s="373"/>
      <c r="L49" s="373"/>
    </row>
    <row r="50" spans="1:12" ht="21" customHeight="1">
      <c r="A50" s="402" t="s">
        <v>306</v>
      </c>
      <c r="B50" s="409">
        <f>E18</f>
        <v>312</v>
      </c>
      <c r="C50" s="412">
        <f>N18</f>
        <v>39</v>
      </c>
      <c r="D50" s="373"/>
      <c r="E50" s="373"/>
      <c r="F50" s="373"/>
      <c r="G50" s="373"/>
      <c r="H50" s="373"/>
      <c r="I50" s="373"/>
      <c r="J50" s="373"/>
      <c r="K50" s="373"/>
      <c r="L50" s="373"/>
    </row>
    <row r="51" spans="1:12" ht="21" customHeight="1">
      <c r="A51" s="402" t="s">
        <v>307</v>
      </c>
      <c r="B51" s="409">
        <f>E19+E20+E21</f>
        <v>279.55</v>
      </c>
      <c r="C51" s="412">
        <f>N19+N20+N21</f>
        <v>508.75</v>
      </c>
      <c r="D51" s="373"/>
      <c r="E51" s="373"/>
      <c r="F51" s="373"/>
      <c r="G51" s="373"/>
      <c r="H51" s="373"/>
      <c r="I51" s="373"/>
      <c r="J51" s="373"/>
      <c r="K51" s="373"/>
      <c r="L51" s="373"/>
    </row>
    <row r="52" spans="1:12" ht="21" customHeight="1">
      <c r="A52" s="402" t="s">
        <v>308</v>
      </c>
      <c r="B52" s="409">
        <v>0</v>
      </c>
      <c r="C52" s="412">
        <v>0</v>
      </c>
      <c r="D52" s="373"/>
      <c r="E52" s="373"/>
      <c r="F52" s="373"/>
      <c r="G52" s="373"/>
      <c r="H52" s="373"/>
      <c r="I52" s="373"/>
      <c r="J52" s="373"/>
      <c r="K52" s="373"/>
      <c r="L52" s="373"/>
    </row>
    <row r="53" spans="1:12" ht="21" customHeight="1">
      <c r="A53" s="402" t="s">
        <v>309</v>
      </c>
      <c r="B53" s="409">
        <f>E22</f>
        <v>35.28</v>
      </c>
      <c r="C53" s="412">
        <v>0</v>
      </c>
      <c r="D53" s="373"/>
      <c r="E53" s="373"/>
      <c r="F53" s="373"/>
      <c r="G53" s="373"/>
      <c r="H53" s="373"/>
      <c r="I53" s="373"/>
      <c r="J53" s="373"/>
      <c r="K53" s="373"/>
      <c r="L53" s="373"/>
    </row>
    <row r="54" spans="1:12" ht="21" customHeight="1" thickBot="1">
      <c r="A54" s="402" t="s">
        <v>310</v>
      </c>
      <c r="B54" s="409">
        <v>0</v>
      </c>
      <c r="C54" s="412">
        <v>0</v>
      </c>
      <c r="D54" s="373"/>
      <c r="E54" s="373"/>
      <c r="F54" s="373"/>
      <c r="G54" s="373"/>
      <c r="H54" s="373"/>
      <c r="I54" s="373"/>
      <c r="J54" s="373"/>
      <c r="K54" s="373"/>
      <c r="L54" s="373"/>
    </row>
    <row r="55" spans="1:12" ht="21" customHeight="1" thickBot="1">
      <c r="A55" s="407" t="s">
        <v>302</v>
      </c>
      <c r="B55" s="410">
        <f>SUM(B48:B54)</f>
        <v>4407.2299999999996</v>
      </c>
      <c r="C55" s="410">
        <f>SUM(C48:C54)</f>
        <v>1222.74</v>
      </c>
      <c r="D55" s="373"/>
      <c r="E55" s="373"/>
      <c r="F55" s="373"/>
      <c r="G55" s="373"/>
      <c r="H55" s="373"/>
      <c r="I55" s="373"/>
      <c r="J55" s="373"/>
      <c r="K55" s="373"/>
      <c r="L55" s="373"/>
    </row>
  </sheetData>
  <sheetProtection password="E6F1" sheet="1" objects="1" scenarios="1" selectLockedCells="1"/>
  <mergeCells count="42">
    <mergeCell ref="C2:E2"/>
    <mergeCell ref="K2:L2"/>
    <mergeCell ref="N2:O2"/>
    <mergeCell ref="C3:E3"/>
    <mergeCell ref="K3:L3"/>
    <mergeCell ref="N3:O3"/>
    <mergeCell ref="C4:E4"/>
    <mergeCell ref="K4:L4"/>
    <mergeCell ref="N4:O4"/>
    <mergeCell ref="C5:E5"/>
    <mergeCell ref="K5:L5"/>
    <mergeCell ref="N5:O5"/>
    <mergeCell ref="C6:E6"/>
    <mergeCell ref="K6:L6"/>
    <mergeCell ref="N6:O6"/>
    <mergeCell ref="C7:E7"/>
    <mergeCell ref="K7:L7"/>
    <mergeCell ref="N7:O7"/>
    <mergeCell ref="C8:E8"/>
    <mergeCell ref="K8:L8"/>
    <mergeCell ref="C9:E9"/>
    <mergeCell ref="F9:L9"/>
    <mergeCell ref="C11:D11"/>
    <mergeCell ref="F11:K11"/>
    <mergeCell ref="G12:J12"/>
    <mergeCell ref="A34:B34"/>
    <mergeCell ref="C34:H34"/>
    <mergeCell ref="M34:O34"/>
    <mergeCell ref="K35:O35"/>
    <mergeCell ref="A35:F35"/>
    <mergeCell ref="N37:O37"/>
    <mergeCell ref="L38:M38"/>
    <mergeCell ref="L39:M39"/>
    <mergeCell ref="L40:M40"/>
    <mergeCell ref="L41:M41"/>
    <mergeCell ref="A46:C46"/>
    <mergeCell ref="A37:A44"/>
    <mergeCell ref="B37:K44"/>
    <mergeCell ref="L42:M42"/>
    <mergeCell ref="L43:M43"/>
    <mergeCell ref="L44:M44"/>
    <mergeCell ref="L37:M37"/>
  </mergeCells>
  <conditionalFormatting sqref="D13">
    <cfRule type="expression" dxfId="11" priority="4">
      <formula>D13&gt;F13</formula>
    </cfRule>
  </conditionalFormatting>
  <conditionalFormatting sqref="D14:D22">
    <cfRule type="expression" dxfId="10" priority="3">
      <formula>D14&gt;F14</formula>
    </cfRule>
  </conditionalFormatting>
  <conditionalFormatting sqref="M13">
    <cfRule type="expression" dxfId="9" priority="2">
      <formula>M13&gt;O13</formula>
    </cfRule>
  </conditionalFormatting>
  <conditionalFormatting sqref="M14:M22">
    <cfRule type="expression" dxfId="8" priority="1">
      <formula>M14&gt;O14</formula>
    </cfRule>
  </conditionalFormatting>
  <printOptions horizontalCentered="1"/>
  <pageMargins left="0.28999999999999998" right="0.26" top="0.8" bottom="0.31" header="0.26" footer="0.14000000000000001"/>
  <pageSetup scale="72" orientation="portrait" r:id="rId1"/>
  <headerFooter>
    <oddHeader>&amp;L &amp;12       &amp;G         &amp;11                               &amp;C
ARKANSAS DEPARTMENT OF FINANCE AND ADMINISTRATION
OFFICE OF INTERGOVERNMENTAL SERVICES
&amp;"-,Bold"&amp;UREIMBURSEMENT INVOICE AND PROGRAM MATCHING REPORT</oddHeader>
    <oddFooter>&amp;L&amp;8EFFECTIVE 10/01/2013</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ARRA xmlns="f6887af2-7545-4157-8231-7dec4583e73b">false</ARRA>
    <Grant_x0020_Section xmlns="f6887af2-7545-4157-8231-7dec4583e73b">
      <Value>Resource</Value>
    </Grant_x0020_Section>
    <Grant_x0020_Form_x0020_Section xmlns="f6887af2-7545-4157-8231-7dec4583e73b" xsi:nil="true"/>
    <Weight xmlns="f6887af2-7545-4157-8231-7dec4583e73b" xsi:nil="true"/>
    <Subgrant_x0020_Section xmlns="f6887af2-7545-4157-8231-7dec4583e73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IGS Grant Documents" ma:contentTypeID="0x0101008AFBBE6D5FB64A4D890956CDF94E5A8C0006E79998DAC3CF4BAB394C6E087547D4" ma:contentTypeVersion="28" ma:contentTypeDescription="" ma:contentTypeScope="" ma:versionID="f2962837f7b980498724983a7ad93000">
  <xsd:schema xmlns:xsd="http://www.w3.org/2001/XMLSchema" xmlns:p="http://schemas.microsoft.com/office/2006/metadata/properties" xmlns:ns2="f6887af2-7545-4157-8231-7dec4583e73b" targetNamespace="http://schemas.microsoft.com/office/2006/metadata/properties" ma:root="true" ma:fieldsID="d3a9ddba1aff1eee29df844203d175cf" ns2:_="">
    <xsd:import namespace="f6887af2-7545-4157-8231-7dec4583e73b"/>
    <xsd:element name="properties">
      <xsd:complexType>
        <xsd:sequence>
          <xsd:element name="documentManagement">
            <xsd:complexType>
              <xsd:all>
                <xsd:element ref="ns2:Grant_x0020_Section" minOccurs="0"/>
                <xsd:element ref="ns2:Grant_x0020_Form_x0020_Section" minOccurs="0"/>
                <xsd:element ref="ns2:Subgrant_x0020_Section" minOccurs="0"/>
                <xsd:element ref="ns2:ARRA" minOccurs="0"/>
                <xsd:element ref="ns2:Weight" minOccurs="0"/>
              </xsd:all>
            </xsd:complexType>
          </xsd:element>
        </xsd:sequence>
      </xsd:complexType>
    </xsd:element>
  </xsd:schema>
  <xsd:schema xmlns:xsd="http://www.w3.org/2001/XMLSchema" xmlns:dms="http://schemas.microsoft.com/office/2006/documentManagement/types" targetNamespace="f6887af2-7545-4157-8231-7dec4583e73b" elementFormDefault="qualified">
    <xsd:import namespace="http://schemas.microsoft.com/office/2006/documentManagement/types"/>
    <xsd:element name="Grant_x0020_Section" ma:index="2" nillable="true" ma:displayName="Grant Section" ma:internalName="Grant_x0020_Section">
      <xsd:complexType>
        <xsd:complexContent>
          <xsd:extension base="dms:MultiChoice">
            <xsd:sequence>
              <xsd:element name="Value" maxOccurs="unbounded" minOccurs="0" nillable="true">
                <xsd:simpleType>
                  <xsd:restriction base="dms:Choice">
                    <xsd:enumeration value="JAG"/>
                    <xsd:enumeration value="VJA"/>
                    <xsd:enumeration value="LLEBG"/>
                    <xsd:enumeration value="VOCA"/>
                    <xsd:enumeration value="STOP"/>
                    <xsd:enumeration value="RSAT"/>
                    <xsd:enumeration value="EUDL"/>
                    <xsd:enumeration value="SASP"/>
                    <xsd:enumeration value="SDCEPF"/>
                    <xsd:enumeration value="Alcohol Awareness Education"/>
                    <xsd:enumeration value="Subgrant Administration Guide"/>
                    <xsd:enumeration value="JAG Local"/>
                    <xsd:enumeration value="RFP"/>
                    <xsd:enumeration value="Resource"/>
                    <xsd:enumeration value="Meetings"/>
                    <xsd:enumeration value="PREA"/>
                    <xsd:enumeration value="DDC"/>
                    <xsd:enumeration value="VJA Expenditure"/>
                  </xsd:restriction>
                </xsd:simpleType>
              </xsd:element>
            </xsd:sequence>
          </xsd:extension>
        </xsd:complexContent>
      </xsd:complexType>
    </xsd:element>
    <xsd:element name="Grant_x0020_Form_x0020_Section" ma:index="3" nillable="true" ma:displayName="Grant Form Section" ma:format="Dropdown" ma:internalName="Grant_x0020_Form_x0020_Section" ma:readOnly="false">
      <xsd:simpleType>
        <xsd:restriction base="dms:Choice">
          <xsd:enumeration value="Application"/>
          <xsd:enumeration value="Certification"/>
          <xsd:enumeration value="Reporting"/>
          <xsd:enumeration value="Funding Requests"/>
        </xsd:restriction>
      </xsd:simpleType>
    </xsd:element>
    <xsd:element name="Subgrant_x0020_Section" ma:index="4" nillable="true" ma:displayName="Subgrant Section" ma:format="Dropdown" ma:internalName="Subgrant_x0020_Section" ma:readOnly="false">
      <xsd:simpleType>
        <xsd:restriction base="dms:Choice">
          <xsd:enumeration value="Part I - General Information"/>
          <xsd:enumeration value="Part II - Post Subgrant Requirements"/>
          <xsd:enumeration value="Part III - Administrative Forms"/>
          <xsd:enumeration value="Part III - Financial Forms"/>
          <xsd:enumeration value="Part III - Programmatic Forms"/>
          <xsd:enumeration value="Application Packet"/>
          <xsd:enumeration value="Resources"/>
          <xsd:enumeration value="Subgrantee Administrative Forms"/>
          <xsd:enumeration value="Subgrantee Financial Forms"/>
          <xsd:enumeration value="Subgrantee Programmatic Forms"/>
        </xsd:restriction>
      </xsd:simpleType>
    </xsd:element>
    <xsd:element name="ARRA" ma:index="5" nillable="true" ma:displayName="ARRA" ma:default="0" ma:internalName="ARRA">
      <xsd:simpleType>
        <xsd:restriction base="dms:Boolean"/>
      </xsd:simpleType>
    </xsd:element>
    <xsd:element name="Weight" ma:index="6" nillable="true" ma:displayName="Weight" ma:internalName="Weight"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1414A7-2267-4A87-AFDB-9C704F56141B}"/>
</file>

<file path=customXml/itemProps2.xml><?xml version="1.0" encoding="utf-8"?>
<ds:datastoreItem xmlns:ds="http://schemas.openxmlformats.org/officeDocument/2006/customXml" ds:itemID="{08616079-4EB1-4A25-8EE2-AEE6C4EBC0AF}"/>
</file>

<file path=customXml/itemProps3.xml><?xml version="1.0" encoding="utf-8"?>
<ds:datastoreItem xmlns:ds="http://schemas.openxmlformats.org/officeDocument/2006/customXml" ds:itemID="{5E8F8333-C0BC-47F3-AECE-8D4BFA79A0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79</vt:i4>
      </vt:variant>
    </vt:vector>
  </HeadingPairs>
  <TitlesOfParts>
    <vt:vector size="124" baseType="lpstr">
      <vt:lpstr>TABLE OF CONTENTS</vt:lpstr>
      <vt:lpstr>INSTRUCTIONS</vt:lpstr>
      <vt:lpstr>REPORTING REQUIREMENTS</vt:lpstr>
      <vt:lpstr>SUBGRANT INFORMATION</vt:lpstr>
      <vt:lpstr>AGENCY CERTIFICATION</vt:lpstr>
      <vt:lpstr>APPROVED BUDGETS</vt:lpstr>
      <vt:lpstr>INVOICE 1</vt:lpstr>
      <vt:lpstr>INVOICE 2</vt:lpstr>
      <vt:lpstr>INVOICE 3</vt:lpstr>
      <vt:lpstr>INVOICE 4</vt:lpstr>
      <vt:lpstr>INVOICE 5</vt:lpstr>
      <vt:lpstr>INVOICE 6</vt:lpstr>
      <vt:lpstr>INVOICE 7</vt:lpstr>
      <vt:lpstr>INVOICE 8</vt:lpstr>
      <vt:lpstr>INVOICE 9</vt:lpstr>
      <vt:lpstr>INVOICE 10</vt:lpstr>
      <vt:lpstr>INVOICE 11</vt:lpstr>
      <vt:lpstr>INVOICE 12</vt:lpstr>
      <vt:lpstr>INVOICE 13</vt:lpstr>
      <vt:lpstr>INVOICE 14</vt:lpstr>
      <vt:lpstr>INVOICE 15</vt:lpstr>
      <vt:lpstr>INVOICE 16</vt:lpstr>
      <vt:lpstr>INVOICE 17</vt:lpstr>
      <vt:lpstr>INVOICE 18</vt:lpstr>
      <vt:lpstr>INVOICE 19</vt:lpstr>
      <vt:lpstr>INVOICE 20</vt:lpstr>
      <vt:lpstr>INVOICE 21</vt:lpstr>
      <vt:lpstr>INVOICE 22</vt:lpstr>
      <vt:lpstr>INVOICE 23</vt:lpstr>
      <vt:lpstr>INVOICE 24</vt:lpstr>
      <vt:lpstr>INVOICE 25</vt:lpstr>
      <vt:lpstr>INVOICE 26</vt:lpstr>
      <vt:lpstr>INVOICE 27</vt:lpstr>
      <vt:lpstr>INVOICE 28</vt:lpstr>
      <vt:lpstr>INVOICE 29</vt:lpstr>
      <vt:lpstr>INVOICE 30</vt:lpstr>
      <vt:lpstr>INVOICE 31</vt:lpstr>
      <vt:lpstr>REIMBURSEMENT SUMMARY PAGE</vt:lpstr>
      <vt:lpstr>YEAR END FINANCIAL REPORT</vt:lpstr>
      <vt:lpstr>BUDGET REVISION WORKSHEET</vt:lpstr>
      <vt:lpstr>BUDGET REVISION NARRATIVE</vt:lpstr>
      <vt:lpstr>VOCA QPR REPORTS</vt:lpstr>
      <vt:lpstr>VOCA QPR_YTD</vt:lpstr>
      <vt:lpstr>ANNL VOCA NARRATIVE</vt:lpstr>
      <vt:lpstr>VOLUNTEER SUMMARY PAGE </vt:lpstr>
      <vt:lpstr>'AGENCY CERTIFICATION'!Print_Area</vt:lpstr>
      <vt:lpstr>'ANNL VOCA NARRATIVE'!Print_Area</vt:lpstr>
      <vt:lpstr>'BUDGET REVISION NARRATIVE'!Print_Area</vt:lpstr>
      <vt:lpstr>'BUDGET REVISION WORKSHEET'!Print_Area</vt:lpstr>
      <vt:lpstr>INSTRUCTIONS!Print_Area</vt:lpstr>
      <vt:lpstr>'INVOICE 1'!Print_Area</vt:lpstr>
      <vt:lpstr>'INVOICE 10'!Print_Area</vt:lpstr>
      <vt:lpstr>'INVOICE 11'!Print_Area</vt:lpstr>
      <vt:lpstr>'INVOICE 12'!Print_Area</vt:lpstr>
      <vt:lpstr>'INVOICE 13'!Print_Area</vt:lpstr>
      <vt:lpstr>'INVOICE 14'!Print_Area</vt:lpstr>
      <vt:lpstr>'INVOICE 15'!Print_Area</vt:lpstr>
      <vt:lpstr>'INVOICE 16'!Print_Area</vt:lpstr>
      <vt:lpstr>'INVOICE 17'!Print_Area</vt:lpstr>
      <vt:lpstr>'INVOICE 18'!Print_Area</vt:lpstr>
      <vt:lpstr>'INVOICE 19'!Print_Area</vt:lpstr>
      <vt:lpstr>'INVOICE 2'!Print_Area</vt:lpstr>
      <vt:lpstr>'INVOICE 20'!Print_Area</vt:lpstr>
      <vt:lpstr>'INVOICE 21'!Print_Area</vt:lpstr>
      <vt:lpstr>'INVOICE 22'!Print_Area</vt:lpstr>
      <vt:lpstr>'INVOICE 23'!Print_Area</vt:lpstr>
      <vt:lpstr>'INVOICE 24'!Print_Area</vt:lpstr>
      <vt:lpstr>'INVOICE 25'!Print_Area</vt:lpstr>
      <vt:lpstr>'INVOICE 26'!Print_Area</vt:lpstr>
      <vt:lpstr>'INVOICE 27'!Print_Area</vt:lpstr>
      <vt:lpstr>'INVOICE 28'!Print_Area</vt:lpstr>
      <vt:lpstr>'INVOICE 29'!Print_Area</vt:lpstr>
      <vt:lpstr>'INVOICE 3'!Print_Area</vt:lpstr>
      <vt:lpstr>'INVOICE 30'!Print_Area</vt:lpstr>
      <vt:lpstr>'INVOICE 31'!Print_Area</vt:lpstr>
      <vt:lpstr>'INVOICE 4'!Print_Area</vt:lpstr>
      <vt:lpstr>'INVOICE 5'!Print_Area</vt:lpstr>
      <vt:lpstr>'INVOICE 6'!Print_Area</vt:lpstr>
      <vt:lpstr>'INVOICE 7'!Print_Area</vt:lpstr>
      <vt:lpstr>'INVOICE 8'!Print_Area</vt:lpstr>
      <vt:lpstr>'INVOICE 9'!Print_Area</vt:lpstr>
      <vt:lpstr>'REIMBURSEMENT SUMMARY PAGE'!Print_Area</vt:lpstr>
      <vt:lpstr>'REPORTING REQUIREMENTS'!Print_Area</vt:lpstr>
      <vt:lpstr>'SUBGRANT INFORMATION'!Print_Area</vt:lpstr>
      <vt:lpstr>'TABLE OF CONTENTS'!Print_Area</vt:lpstr>
      <vt:lpstr>'VOCA QPR REPORTS'!Print_Area</vt:lpstr>
      <vt:lpstr>'VOCA QPR_YTD'!Print_Area</vt:lpstr>
      <vt:lpstr>'VOLUNTEER SUMMARY PAGE '!Print_Area</vt:lpstr>
      <vt:lpstr>'YEAR END FINANCIAL REPORT'!Print_Area</vt:lpstr>
      <vt:lpstr>'ANNL VOCA NARRATIVE'!Print_Titles</vt:lpstr>
      <vt:lpstr>'APPROVED BUDGETS'!Print_Titles</vt:lpstr>
      <vt:lpstr>'INVOICE 1'!Print_Titles</vt:lpstr>
      <vt:lpstr>'INVOICE 10'!Print_Titles</vt:lpstr>
      <vt:lpstr>'INVOICE 11'!Print_Titles</vt:lpstr>
      <vt:lpstr>'INVOICE 12'!Print_Titles</vt:lpstr>
      <vt:lpstr>'INVOICE 13'!Print_Titles</vt:lpstr>
      <vt:lpstr>'INVOICE 14'!Print_Titles</vt:lpstr>
      <vt:lpstr>'INVOICE 15'!Print_Titles</vt:lpstr>
      <vt:lpstr>'INVOICE 16'!Print_Titles</vt:lpstr>
      <vt:lpstr>'INVOICE 17'!Print_Titles</vt:lpstr>
      <vt:lpstr>'INVOICE 18'!Print_Titles</vt:lpstr>
      <vt:lpstr>'INVOICE 19'!Print_Titles</vt:lpstr>
      <vt:lpstr>'INVOICE 2'!Print_Titles</vt:lpstr>
      <vt:lpstr>'INVOICE 20'!Print_Titles</vt:lpstr>
      <vt:lpstr>'INVOICE 21'!Print_Titles</vt:lpstr>
      <vt:lpstr>'INVOICE 22'!Print_Titles</vt:lpstr>
      <vt:lpstr>'INVOICE 23'!Print_Titles</vt:lpstr>
      <vt:lpstr>'INVOICE 24'!Print_Titles</vt:lpstr>
      <vt:lpstr>'INVOICE 25'!Print_Titles</vt:lpstr>
      <vt:lpstr>'INVOICE 26'!Print_Titles</vt:lpstr>
      <vt:lpstr>'INVOICE 27'!Print_Titles</vt:lpstr>
      <vt:lpstr>'INVOICE 28'!Print_Titles</vt:lpstr>
      <vt:lpstr>'INVOICE 29'!Print_Titles</vt:lpstr>
      <vt:lpstr>'INVOICE 3'!Print_Titles</vt:lpstr>
      <vt:lpstr>'INVOICE 30'!Print_Titles</vt:lpstr>
      <vt:lpstr>'INVOICE 31'!Print_Titles</vt:lpstr>
      <vt:lpstr>'INVOICE 4'!Print_Titles</vt:lpstr>
      <vt:lpstr>'INVOICE 5'!Print_Titles</vt:lpstr>
      <vt:lpstr>'INVOICE 6'!Print_Titles</vt:lpstr>
      <vt:lpstr>'INVOICE 7'!Print_Titles</vt:lpstr>
      <vt:lpstr>'INVOICE 8'!Print_Titles</vt:lpstr>
      <vt:lpstr>'INVOICE 9'!Print_Titles</vt:lpstr>
      <vt:lpstr>'REIMBURSEMENT SUMMARY PAGE'!Print_Titles</vt:lpstr>
      <vt:lpstr>'VOLUNTEER SUMMARY PAGE '!Print_Titles</vt:lpstr>
    </vt:vector>
  </TitlesOfParts>
  <Company>DFA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Workbook</dc:title>
  <dc:creator>Kenya Buffington</dc:creator>
  <cp:lastModifiedBy>Shelley Hamilton-Wray</cp:lastModifiedBy>
  <cp:lastPrinted>2013-10-03T14:00:53Z</cp:lastPrinted>
  <dcterms:created xsi:type="dcterms:W3CDTF">2012-07-19T14:28:07Z</dcterms:created>
  <dcterms:modified xsi:type="dcterms:W3CDTF">2013-12-05T18:20:26Z</dcterms:modified>
  <cp:contentType>IGS Grant Documents</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0x0101008AFBBE6D5FB64A4D890956CDF94E5A8C0006E79998DAC3CF4BAB394C6E087547D4</vt:lpwstr>
  </property>
</Properties>
</file>